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300" windowWidth="16896" windowHeight="8640"/>
  </bookViews>
  <sheets>
    <sheet name="One-way" sheetId="1" r:id="rId1"/>
    <sheet name="Two-way" sheetId="4" r:id="rId2"/>
    <sheet name="Two-way missing+LoseTieWin" sheetId="5" r:id="rId3"/>
    <sheet name="Two-way missing neg var" sheetId="7" r:id="rId4"/>
    <sheet name="Sets of reps" sheetId="9" r:id="rId5"/>
  </sheets>
  <calcPr calcId="145621"/>
</workbook>
</file>

<file path=xl/calcChain.xml><?xml version="1.0" encoding="utf-8"?>
<calcChain xmlns="http://schemas.openxmlformats.org/spreadsheetml/2006/main">
  <c r="H22" i="1" l="1"/>
  <c r="G22" i="1"/>
  <c r="H21" i="1"/>
  <c r="G21" i="1"/>
  <c r="E22" i="1"/>
  <c r="E23" i="1"/>
  <c r="E21" i="1"/>
  <c r="H17" i="1"/>
  <c r="G17" i="1"/>
  <c r="H16" i="1"/>
  <c r="G16" i="1"/>
  <c r="E17" i="1"/>
  <c r="E18" i="1"/>
  <c r="E16" i="1"/>
  <c r="E73" i="9" l="1"/>
  <c r="G77" i="9"/>
  <c r="F77" i="9"/>
  <c r="G76" i="9"/>
  <c r="F76" i="9"/>
  <c r="G75" i="9"/>
  <c r="F75" i="9"/>
  <c r="G74" i="9"/>
  <c r="F74" i="9"/>
  <c r="G73" i="9"/>
  <c r="F73" i="9"/>
  <c r="E74" i="9"/>
  <c r="E75" i="9"/>
  <c r="E76" i="9"/>
  <c r="E77" i="9"/>
  <c r="M49" i="9"/>
  <c r="L49" i="9"/>
  <c r="F49" i="9"/>
  <c r="H12" i="1" l="1"/>
  <c r="G12" i="1"/>
  <c r="H11" i="1"/>
  <c r="G11" i="1"/>
  <c r="E12" i="1"/>
  <c r="E11" i="1"/>
  <c r="E16" i="7" l="1"/>
  <c r="E15" i="9" l="1"/>
  <c r="M54" i="9"/>
  <c r="L54" i="9"/>
  <c r="M53" i="9"/>
  <c r="L53" i="9"/>
  <c r="M52" i="9"/>
  <c r="L52" i="9"/>
  <c r="M51" i="9"/>
  <c r="L51" i="9"/>
  <c r="M50" i="9"/>
  <c r="L50" i="9"/>
  <c r="F50" i="9"/>
  <c r="F51" i="9"/>
  <c r="F52" i="9"/>
  <c r="F53" i="9"/>
  <c r="F54" i="9"/>
  <c r="E12" i="9"/>
  <c r="E32" i="9"/>
  <c r="E33" i="9"/>
  <c r="E34" i="9"/>
  <c r="E31" i="9"/>
  <c r="H20" i="9"/>
  <c r="G20" i="9"/>
  <c r="H19" i="9"/>
  <c r="G19" i="9"/>
  <c r="H18" i="9"/>
  <c r="G18" i="9"/>
  <c r="H17" i="9"/>
  <c r="G17" i="9"/>
  <c r="H15" i="9"/>
  <c r="G15" i="9"/>
  <c r="E18" i="9"/>
  <c r="E19" i="9"/>
  <c r="E20" i="9"/>
  <c r="E17" i="9"/>
  <c r="Q51" i="9" l="1"/>
  <c r="Q17" i="9"/>
  <c r="R17" i="9" s="1"/>
  <c r="Q19" i="9"/>
  <c r="R19" i="9" s="1"/>
  <c r="Q20" i="9"/>
  <c r="R20" i="9" s="1"/>
  <c r="Q16" i="9"/>
  <c r="R16" i="9" s="1"/>
  <c r="Q18" i="9"/>
  <c r="R18" i="9" s="1"/>
  <c r="Q49" i="9"/>
  <c r="Q53" i="9"/>
  <c r="Q50" i="9"/>
  <c r="E21" i="9"/>
  <c r="Q52" i="9"/>
  <c r="R53" i="9" l="1"/>
  <c r="S53" i="9"/>
  <c r="R52" i="9"/>
  <c r="S52" i="9"/>
  <c r="R49" i="9"/>
  <c r="S49" i="9"/>
  <c r="R50" i="9"/>
  <c r="S50" i="9"/>
  <c r="R51" i="9"/>
  <c r="S51" i="9"/>
  <c r="O27" i="7"/>
  <c r="O28" i="7"/>
  <c r="O29" i="7"/>
  <c r="P29" i="7" s="1"/>
  <c r="O30" i="7"/>
  <c r="P30" i="7" s="1"/>
  <c r="O26" i="7"/>
  <c r="P26" i="7" s="1"/>
  <c r="P28" i="7"/>
  <c r="P27" i="7"/>
  <c r="P26" i="5"/>
  <c r="P25" i="5"/>
  <c r="O26" i="5"/>
  <c r="O27" i="5"/>
  <c r="P27" i="5" s="1"/>
  <c r="O28" i="5"/>
  <c r="P28" i="5" s="1"/>
  <c r="O29" i="5"/>
  <c r="P29" i="5" s="1"/>
  <c r="O25" i="5"/>
  <c r="H16" i="5"/>
  <c r="G16" i="5"/>
  <c r="E16" i="5"/>
  <c r="E15" i="5"/>
  <c r="H14" i="5"/>
  <c r="G14" i="5"/>
  <c r="E14" i="5"/>
  <c r="E11" i="5"/>
  <c r="E9" i="5"/>
  <c r="E17" i="5" s="1"/>
  <c r="N41" i="7"/>
  <c r="M41" i="7"/>
  <c r="E41" i="7"/>
  <c r="N40" i="7"/>
  <c r="M40" i="7"/>
  <c r="E40" i="7"/>
  <c r="N39" i="7"/>
  <c r="M39" i="7"/>
  <c r="E39" i="7"/>
  <c r="K30" i="7"/>
  <c r="J30" i="7"/>
  <c r="D30" i="7"/>
  <c r="K29" i="7"/>
  <c r="J29" i="7"/>
  <c r="D29" i="7"/>
  <c r="K28" i="7"/>
  <c r="J28" i="7"/>
  <c r="D28" i="7"/>
  <c r="K18" i="7"/>
  <c r="J18" i="7"/>
  <c r="E18" i="7"/>
  <c r="K17" i="7"/>
  <c r="J17" i="7"/>
  <c r="E17" i="7"/>
  <c r="K16" i="7"/>
  <c r="J16" i="7"/>
  <c r="E12" i="7"/>
  <c r="E10" i="7"/>
  <c r="E19" i="7" s="1"/>
  <c r="N40" i="5"/>
  <c r="M40" i="5"/>
  <c r="N39" i="5"/>
  <c r="M39" i="5"/>
  <c r="N38" i="5"/>
  <c r="M38" i="5"/>
  <c r="E39" i="5"/>
  <c r="E40" i="5"/>
  <c r="E38" i="5"/>
  <c r="K29" i="5"/>
  <c r="J29" i="5"/>
  <c r="K28" i="5"/>
  <c r="J28" i="5"/>
  <c r="D28" i="5"/>
  <c r="D29" i="5"/>
  <c r="E11" i="4"/>
  <c r="G15" i="4"/>
  <c r="H15" i="4"/>
  <c r="G16" i="4"/>
  <c r="H16" i="4"/>
  <c r="E17" i="4"/>
  <c r="E16" i="4"/>
  <c r="E15" i="4"/>
  <c r="H14" i="4"/>
  <c r="G14" i="4"/>
  <c r="E14" i="4"/>
  <c r="K27" i="5"/>
  <c r="J27" i="5"/>
  <c r="D27" i="5"/>
  <c r="E9" i="4"/>
  <c r="K23" i="4"/>
  <c r="J23" i="4"/>
  <c r="D23" i="4"/>
  <c r="K29" i="1"/>
  <c r="J29" i="1"/>
  <c r="D29" i="1"/>
  <c r="E8" i="1"/>
  <c r="E13" i="1" s="1"/>
</calcChain>
</file>

<file path=xl/sharedStrings.xml><?xml version="1.0" encoding="utf-8"?>
<sst xmlns="http://schemas.openxmlformats.org/spreadsheetml/2006/main" count="457" uniqueCount="86">
  <si>
    <t>One-way reliability analysis</t>
  </si>
  <si>
    <t>Covariance Parameter Estimates</t>
  </si>
  <si>
    <t>Cov Parm</t>
  </si>
  <si>
    <t>Subject</t>
  </si>
  <si>
    <t>Estimate</t>
  </si>
  <si>
    <t>Alpha</t>
  </si>
  <si>
    <t>Lower</t>
  </si>
  <si>
    <t>Upper</t>
  </si>
  <si>
    <t>Intercept</t>
  </si>
  <si>
    <t>AthleteID</t>
  </si>
  <si>
    <t>Residual</t>
  </si>
  <si>
    <t>?</t>
  </si>
  <si>
    <t>Observed between-subject SD</t>
  </si>
  <si>
    <t>Observed between-subject variance</t>
  </si>
  <si>
    <t>Back-transformed to percents, allowing for negative variance</t>
  </si>
  <si>
    <t>Solution for Fixed Effects</t>
  </si>
  <si>
    <t>Effect</t>
  </si>
  <si>
    <t>Standard</t>
  </si>
  <si>
    <t>Error</t>
  </si>
  <si>
    <t>DF</t>
  </si>
  <si>
    <t>t Value</t>
  </si>
  <si>
    <t>Pr &gt; |t|</t>
  </si>
  <si>
    <t>&lt;.0001</t>
  </si>
  <si>
    <t>Back transformed</t>
  </si>
  <si>
    <t>GameID</t>
  </si>
  <si>
    <t>Two-way reliability analysis</t>
  </si>
  <si>
    <r>
      <rPr>
        <b/>
        <sz val="11"/>
        <color rgb="FFCC0000"/>
        <rFont val="Calibri"/>
        <family val="2"/>
        <scheme val="minor"/>
      </rPr>
      <t>GameID</t>
    </r>
    <r>
      <rPr>
        <sz val="11"/>
        <color rgb="FFCC0000"/>
        <rFont val="Calibri"/>
        <family val="2"/>
        <scheme val="minor"/>
      </rPr>
      <t xml:space="preserve"> (true between-game SD)</t>
    </r>
  </si>
  <si>
    <r>
      <rPr>
        <b/>
        <sz val="11"/>
        <color rgb="FFCC0000"/>
        <rFont val="Calibri"/>
        <family val="2"/>
        <scheme val="minor"/>
      </rPr>
      <t>Intercept</t>
    </r>
    <r>
      <rPr>
        <sz val="11"/>
        <color rgb="FFCC0000"/>
        <rFont val="Calibri"/>
        <family val="2"/>
        <scheme val="minor"/>
      </rPr>
      <t xml:space="preserve"> (true between-subject SD)</t>
    </r>
  </si>
  <si>
    <r>
      <rPr>
        <b/>
        <sz val="11"/>
        <color rgb="FFCC0000"/>
        <rFont val="Calibri"/>
        <family val="2"/>
        <scheme val="minor"/>
      </rPr>
      <t>Residual</t>
    </r>
    <r>
      <rPr>
        <sz val="11"/>
        <color rgb="FFCC0000"/>
        <rFont val="Calibri"/>
        <family val="2"/>
        <scheme val="minor"/>
      </rPr>
      <t xml:space="preserve"> (within-subject SD)</t>
    </r>
  </si>
  <si>
    <r>
      <rPr>
        <b/>
        <sz val="11"/>
        <color rgb="FFCC0000"/>
        <rFont val="Calibri"/>
        <family val="2"/>
        <scheme val="minor"/>
      </rPr>
      <t>Observed</t>
    </r>
    <r>
      <rPr>
        <sz val="11"/>
        <color rgb="FFCC0000"/>
        <rFont val="Calibri"/>
        <family val="2"/>
        <scheme val="minor"/>
      </rPr>
      <t xml:space="preserve"> between-subject SD</t>
    </r>
  </si>
  <si>
    <t>Back-transformed to percents</t>
  </si>
  <si>
    <t>Intraclass correlation coefficient</t>
  </si>
  <si>
    <t>Least Squares Means</t>
  </si>
  <si>
    <t>LoseTieWin</t>
  </si>
  <si>
    <t>L</t>
  </si>
  <si>
    <t>T</t>
  </si>
  <si>
    <t>W</t>
  </si>
  <si>
    <t>Differences of Least Squares Means</t>
  </si>
  <si>
    <t>Adjustment</t>
  </si>
  <si>
    <t>Adj P</t>
  </si>
  <si>
    <t>Adj Lower</t>
  </si>
  <si>
    <t>Adj Upper</t>
  </si>
  <si>
    <t>Bonferroni</t>
  </si>
  <si>
    <t>Back transformed to raw units</t>
  </si>
  <si>
    <t>Back transformed to percents</t>
  </si>
  <si>
    <t>Z Value</t>
  </si>
  <si>
    <t>Pr Z</t>
  </si>
  <si>
    <t>.</t>
  </si>
  <si>
    <t>Magnitude thresholds</t>
  </si>
  <si>
    <t>small</t>
  </si>
  <si>
    <t>mod</t>
  </si>
  <si>
    <t>large</t>
  </si>
  <si>
    <t>v.large</t>
  </si>
  <si>
    <t>x.large</t>
  </si>
  <si>
    <t>Stdzed</t>
  </si>
  <si>
    <t>log</t>
  </si>
  <si>
    <t>percent</t>
  </si>
  <si>
    <t>UN(1,1)</t>
  </si>
  <si>
    <t>Athlete</t>
  </si>
  <si>
    <t>UN(2,1)</t>
  </si>
  <si>
    <t>UN(2,2)</t>
  </si>
  <si>
    <t>Set</t>
  </si>
  <si>
    <t>xVarRep6</t>
  </si>
  <si>
    <t>Athlete*RepRescaled</t>
  </si>
  <si>
    <t>Individual differences in fatigue over 6 sprints</t>
  </si>
  <si>
    <t>Set*Athlete</t>
  </si>
  <si>
    <t>xVarRep6*Athlete</t>
  </si>
  <si>
    <t>Set-to-set variability in each athlete</t>
  </si>
  <si>
    <t>Individual differences in extra effort in 6th sprint</t>
  </si>
  <si>
    <t>Sprint-to-sprint random (typical) error</t>
  </si>
  <si>
    <t>Observed between-athlete variance</t>
  </si>
  <si>
    <t>Sets of Reps</t>
  </si>
  <si>
    <t>(covariance not back transformed)</t>
  </si>
  <si>
    <t>Intercept for Athlete</t>
  </si>
  <si>
    <t>Observed between-athlete SD</t>
  </si>
  <si>
    <t>Two-way reliability analysis with missing values plus LoseTieWin</t>
  </si>
  <si>
    <t>Two-way reliability analysis allowing negative variance</t>
  </si>
  <si>
    <t>True differences between athletes' means</t>
  </si>
  <si>
    <t>Magnitude thresholds for differences in means</t>
  </si>
  <si>
    <t>Magnitude thresholds for standard deviations</t>
  </si>
  <si>
    <r>
      <rPr>
        <sz val="11"/>
        <color rgb="FFCC0000"/>
        <rFont val="Symbol"/>
        <family val="1"/>
        <charset val="2"/>
      </rPr>
      <t>­</t>
    </r>
    <r>
      <rPr>
        <sz val="11"/>
        <color rgb="FFCC0000"/>
        <rFont val="Calibri"/>
        <family val="2"/>
        <scheme val="minor"/>
      </rPr>
      <t>percent</t>
    </r>
  </si>
  <si>
    <r>
      <rPr>
        <sz val="11"/>
        <color rgb="FFCC0000"/>
        <rFont val="Symbol"/>
        <family val="1"/>
        <charset val="2"/>
      </rPr>
      <t>¯</t>
    </r>
    <r>
      <rPr>
        <sz val="11"/>
        <color rgb="FFCC0000"/>
        <rFont val="Calibri"/>
        <family val="2"/>
        <scheme val="minor"/>
      </rPr>
      <t>percent</t>
    </r>
  </si>
  <si>
    <t>RepRescaled*Set</t>
  </si>
  <si>
    <t>Back-transformed to factors</t>
  </si>
  <si>
    <t>Expressed as SDs</t>
  </si>
  <si>
    <t>Converted to percent SDs (CVs)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</si>
</sst>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C0000"/>
      <name val="Calibri"/>
      <family val="2"/>
      <scheme val="minor"/>
    </font>
    <font>
      <sz val="11"/>
      <color rgb="FFCC0000"/>
      <name val="Calibri"/>
      <family val="2"/>
      <scheme val="minor"/>
    </font>
    <font>
      <sz val="11"/>
      <color rgb="FFCC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2" fillId="0" borderId="0" xfId="0" applyFont="1"/>
    <xf numFmtId="2" fontId="3" fillId="0" borderId="0" xfId="0" applyNumberFormat="1" applyFont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9"/>
  <sheetViews>
    <sheetView tabSelected="1" zoomScale="85" zoomScaleNormal="85" workbookViewId="0"/>
  </sheetViews>
  <sheetFormatPr defaultRowHeight="14.4" x14ac:dyDescent="0.3"/>
  <sheetData>
    <row r="3" spans="3:8" x14ac:dyDescent="0.3">
      <c r="C3" s="8" t="s">
        <v>0</v>
      </c>
    </row>
    <row r="4" spans="3:8" ht="14.4" customHeight="1" x14ac:dyDescent="0.3">
      <c r="C4" s="25" t="s">
        <v>1</v>
      </c>
      <c r="D4" s="25"/>
      <c r="E4" s="25"/>
      <c r="F4" s="25"/>
      <c r="G4" s="25"/>
      <c r="H4" s="25"/>
    </row>
    <row r="5" spans="3:8" x14ac:dyDescent="0.3">
      <c r="C5" s="24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3:8" x14ac:dyDescent="0.3">
      <c r="C6" s="1" t="s">
        <v>8</v>
      </c>
      <c r="D6" s="1" t="s">
        <v>9</v>
      </c>
      <c r="E6" s="2">
        <v>1100.98</v>
      </c>
      <c r="F6" s="2">
        <v>0.1</v>
      </c>
      <c r="G6" s="2">
        <v>691.44</v>
      </c>
      <c r="H6" s="2">
        <v>2081.8200000000002</v>
      </c>
    </row>
    <row r="7" spans="3:8" x14ac:dyDescent="0.3">
      <c r="C7" s="1" t="s">
        <v>10</v>
      </c>
      <c r="D7" s="1"/>
      <c r="E7" s="2">
        <v>100.85</v>
      </c>
      <c r="F7" s="2">
        <v>0.1</v>
      </c>
      <c r="G7" s="2">
        <v>85.503299999999996</v>
      </c>
      <c r="H7" s="2">
        <v>121.04</v>
      </c>
    </row>
    <row r="8" spans="3:8" x14ac:dyDescent="0.3">
      <c r="C8" s="3"/>
      <c r="D8" s="11" t="s">
        <v>13</v>
      </c>
      <c r="E8" s="5">
        <f>E6+E7</f>
        <v>1201.83</v>
      </c>
      <c r="F8" s="5"/>
      <c r="G8" s="15" t="s">
        <v>11</v>
      </c>
      <c r="H8" s="15" t="s">
        <v>11</v>
      </c>
    </row>
    <row r="9" spans="3:8" x14ac:dyDescent="0.3">
      <c r="C9" s="6"/>
      <c r="D9" s="6"/>
      <c r="E9" s="6"/>
      <c r="F9" s="6"/>
      <c r="G9" s="6"/>
      <c r="H9" s="6"/>
    </row>
    <row r="10" spans="3:8" x14ac:dyDescent="0.3">
      <c r="C10" s="8" t="s">
        <v>84</v>
      </c>
      <c r="D10" s="6"/>
      <c r="E10" s="6"/>
      <c r="F10" s="6"/>
      <c r="G10" s="6"/>
      <c r="H10" s="6"/>
    </row>
    <row r="11" spans="3:8" x14ac:dyDescent="0.3">
      <c r="D11" s="12" t="s">
        <v>27</v>
      </c>
      <c r="E11" s="7">
        <f>SQRT(E6)</f>
        <v>33.181018670318124</v>
      </c>
      <c r="F11" s="13"/>
      <c r="G11" s="7">
        <f>SQRT(G6)</f>
        <v>26.295246718751283</v>
      </c>
      <c r="H11" s="7">
        <f>SQRT(H6)</f>
        <v>45.626965711079237</v>
      </c>
    </row>
    <row r="12" spans="3:8" x14ac:dyDescent="0.3">
      <c r="D12" s="12" t="s">
        <v>28</v>
      </c>
      <c r="E12" s="7">
        <f>SQRT(E7)</f>
        <v>10.042410069301093</v>
      </c>
      <c r="F12" s="13"/>
      <c r="G12" s="7">
        <f>SQRT(G7)</f>
        <v>9.2467994462949168</v>
      </c>
      <c r="H12" s="7">
        <f>SQRT(H7)</f>
        <v>11.001818031580054</v>
      </c>
    </row>
    <row r="13" spans="3:8" x14ac:dyDescent="0.3">
      <c r="C13" s="6"/>
      <c r="D13" s="11" t="s">
        <v>29</v>
      </c>
      <c r="E13" s="7">
        <f>SQRT(E8)</f>
        <v>34.667419863612579</v>
      </c>
      <c r="F13" s="6"/>
      <c r="G13" s="7" t="s">
        <v>11</v>
      </c>
      <c r="H13" s="7" t="s">
        <v>11</v>
      </c>
    </row>
    <row r="14" spans="3:8" x14ac:dyDescent="0.3">
      <c r="C14" s="6"/>
      <c r="D14" s="11"/>
      <c r="E14" s="7"/>
      <c r="F14" s="6"/>
      <c r="G14" s="7"/>
      <c r="H14" s="7"/>
    </row>
    <row r="15" spans="3:8" x14ac:dyDescent="0.3">
      <c r="C15" s="8" t="s">
        <v>83</v>
      </c>
      <c r="D15" s="6"/>
      <c r="E15" s="6"/>
      <c r="F15" s="6"/>
      <c r="G15" s="6"/>
      <c r="H15" s="6"/>
    </row>
    <row r="16" spans="3:8" x14ac:dyDescent="0.3">
      <c r="D16" s="12" t="s">
        <v>27</v>
      </c>
      <c r="E16" s="23">
        <f>EXP(E11/100)</f>
        <v>1.3934883207956232</v>
      </c>
      <c r="F16" s="13"/>
      <c r="G16" s="23">
        <f t="shared" ref="G16:H16" si="0">EXP(G11/100)</f>
        <v>1.300764888468714</v>
      </c>
      <c r="H16" s="23">
        <f t="shared" si="0"/>
        <v>1.5781758537341803</v>
      </c>
    </row>
    <row r="17" spans="3:11" x14ac:dyDescent="0.3">
      <c r="D17" s="12" t="s">
        <v>28</v>
      </c>
      <c r="E17" s="23">
        <f t="shared" ref="E17:H18" si="1">EXP(E12/100)</f>
        <v>1.1056397212307438</v>
      </c>
      <c r="F17" s="13"/>
      <c r="G17" s="23">
        <f t="shared" si="1"/>
        <v>1.0968780348279181</v>
      </c>
      <c r="H17" s="23">
        <f t="shared" si="1"/>
        <v>1.1162983649311928</v>
      </c>
    </row>
    <row r="18" spans="3:11" x14ac:dyDescent="0.3">
      <c r="C18" s="6"/>
      <c r="D18" s="11" t="s">
        <v>29</v>
      </c>
      <c r="E18" s="23">
        <f t="shared" si="1"/>
        <v>1.414355851232459</v>
      </c>
      <c r="F18" s="6"/>
      <c r="G18" s="7" t="s">
        <v>11</v>
      </c>
      <c r="H18" s="7" t="s">
        <v>11</v>
      </c>
    </row>
    <row r="19" spans="3:11" x14ac:dyDescent="0.3">
      <c r="C19" s="6"/>
      <c r="D19" s="6"/>
      <c r="E19" s="6"/>
      <c r="F19" s="6"/>
      <c r="G19" s="6"/>
      <c r="H19" s="6"/>
    </row>
    <row r="20" spans="3:11" x14ac:dyDescent="0.3">
      <c r="C20" s="8" t="s">
        <v>85</v>
      </c>
      <c r="D20" s="6"/>
      <c r="E20" s="6"/>
      <c r="F20" s="6"/>
      <c r="G20" s="6"/>
      <c r="H20" s="6"/>
    </row>
    <row r="21" spans="3:11" x14ac:dyDescent="0.3">
      <c r="D21" s="12" t="s">
        <v>27</v>
      </c>
      <c r="E21" s="7">
        <f>100*E16-100</f>
        <v>39.348832079562328</v>
      </c>
      <c r="F21" s="13"/>
      <c r="G21" s="7">
        <f t="shared" ref="G21:H21" si="2">100*G16-100</f>
        <v>30.076488846871399</v>
      </c>
      <c r="H21" s="7">
        <f t="shared" si="2"/>
        <v>57.817585373418041</v>
      </c>
    </row>
    <row r="22" spans="3:11" x14ac:dyDescent="0.3">
      <c r="D22" s="12" t="s">
        <v>28</v>
      </c>
      <c r="E22" s="7">
        <f t="shared" ref="E22:H23" si="3">100*E17-100</f>
        <v>10.563972123074379</v>
      </c>
      <c r="F22" s="13"/>
      <c r="G22" s="7">
        <f t="shared" si="3"/>
        <v>9.6878034827918071</v>
      </c>
      <c r="H22" s="7">
        <f t="shared" si="3"/>
        <v>11.629836493119285</v>
      </c>
    </row>
    <row r="23" spans="3:11" x14ac:dyDescent="0.3">
      <c r="C23" s="6"/>
      <c r="D23" s="11" t="s">
        <v>29</v>
      </c>
      <c r="E23" s="7">
        <f t="shared" si="3"/>
        <v>41.435585123245886</v>
      </c>
      <c r="F23" s="6"/>
      <c r="G23" s="13" t="s">
        <v>11</v>
      </c>
      <c r="H23" s="13" t="s">
        <v>11</v>
      </c>
    </row>
    <row r="25" spans="3:11" ht="14.4" customHeight="1" x14ac:dyDescent="0.3">
      <c r="C25" s="25" t="s">
        <v>15</v>
      </c>
      <c r="D25" s="25"/>
      <c r="E25" s="25"/>
      <c r="F25" s="25"/>
      <c r="G25" s="25"/>
      <c r="H25" s="25"/>
      <c r="I25" s="25"/>
      <c r="J25" s="25"/>
      <c r="K25" s="25"/>
    </row>
    <row r="26" spans="3:11" x14ac:dyDescent="0.3">
      <c r="C26" s="25" t="s">
        <v>16</v>
      </c>
      <c r="D26" s="25" t="s">
        <v>4</v>
      </c>
      <c r="E26" s="1" t="s">
        <v>17</v>
      </c>
      <c r="F26" s="25" t="s">
        <v>19</v>
      </c>
      <c r="G26" s="25" t="s">
        <v>20</v>
      </c>
      <c r="H26" s="25" t="s">
        <v>21</v>
      </c>
      <c r="I26" s="25" t="s">
        <v>5</v>
      </c>
      <c r="J26" s="25" t="s">
        <v>6</v>
      </c>
      <c r="K26" s="25" t="s">
        <v>7</v>
      </c>
    </row>
    <row r="27" spans="3:11" x14ac:dyDescent="0.3">
      <c r="C27" s="25"/>
      <c r="D27" s="25"/>
      <c r="E27" s="1" t="s">
        <v>18</v>
      </c>
      <c r="F27" s="25"/>
      <c r="G27" s="25"/>
      <c r="H27" s="25"/>
      <c r="I27" s="25"/>
      <c r="J27" s="25"/>
      <c r="K27" s="25"/>
    </row>
    <row r="28" spans="3:11" x14ac:dyDescent="0.3">
      <c r="C28" s="1" t="s">
        <v>8</v>
      </c>
      <c r="D28" s="2">
        <v>597.73</v>
      </c>
      <c r="E28" s="2">
        <v>7.4534000000000002</v>
      </c>
      <c r="F28" s="2">
        <v>19</v>
      </c>
      <c r="G28" s="2">
        <v>80.2</v>
      </c>
      <c r="H28" s="2" t="s">
        <v>22</v>
      </c>
      <c r="I28" s="2">
        <v>0.1</v>
      </c>
      <c r="J28" s="2">
        <v>584.84</v>
      </c>
      <c r="K28" s="2">
        <v>610.62</v>
      </c>
    </row>
    <row r="29" spans="3:11" x14ac:dyDescent="0.3">
      <c r="C29" s="11" t="s">
        <v>23</v>
      </c>
      <c r="D29" s="14">
        <f>EXP(D28/100)</f>
        <v>394.37411924507973</v>
      </c>
      <c r="E29" s="6"/>
      <c r="F29" s="6"/>
      <c r="G29" s="6"/>
      <c r="H29" s="6"/>
      <c r="I29" s="6"/>
      <c r="J29" s="14">
        <f t="shared" ref="J29:K29" si="4">EXP(J28/100)</f>
        <v>346.67924969302533</v>
      </c>
      <c r="K29" s="14">
        <f t="shared" si="4"/>
        <v>448.63067538091946</v>
      </c>
    </row>
  </sheetData>
  <mergeCells count="10">
    <mergeCell ref="C4:H4"/>
    <mergeCell ref="C25:K25"/>
    <mergeCell ref="C26:C27"/>
    <mergeCell ref="D26:D27"/>
    <mergeCell ref="F26:F27"/>
    <mergeCell ref="G26:G27"/>
    <mergeCell ref="H26:H27"/>
    <mergeCell ref="I26:I27"/>
    <mergeCell ref="J26:J27"/>
    <mergeCell ref="K26:K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3"/>
  <sheetViews>
    <sheetView workbookViewId="0"/>
  </sheetViews>
  <sheetFormatPr defaultRowHeight="14.4" x14ac:dyDescent="0.3"/>
  <cols>
    <col min="5" max="5" width="9.5546875" bestFit="1" customWidth="1"/>
  </cols>
  <sheetData>
    <row r="3" spans="3:8" x14ac:dyDescent="0.3">
      <c r="C3" s="8" t="s">
        <v>25</v>
      </c>
    </row>
    <row r="4" spans="3:8" ht="14.4" customHeight="1" x14ac:dyDescent="0.3">
      <c r="C4" s="25" t="s">
        <v>1</v>
      </c>
      <c r="D4" s="25"/>
      <c r="E4" s="25"/>
      <c r="F4" s="25"/>
      <c r="G4" s="25"/>
      <c r="H4" s="25"/>
    </row>
    <row r="5" spans="3:8" ht="28.8" x14ac:dyDescent="0.3"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3:8" x14ac:dyDescent="0.3">
      <c r="C6" s="1" t="s">
        <v>8</v>
      </c>
      <c r="D6" s="1" t="s">
        <v>9</v>
      </c>
      <c r="E6" s="2">
        <v>1102.18</v>
      </c>
      <c r="F6" s="2">
        <v>0.1</v>
      </c>
      <c r="G6" s="2">
        <v>692.5</v>
      </c>
      <c r="H6" s="2">
        <v>2082.38</v>
      </c>
    </row>
    <row r="7" spans="3:8" x14ac:dyDescent="0.3">
      <c r="C7" s="1" t="s">
        <v>24</v>
      </c>
      <c r="D7" s="1"/>
      <c r="E7" s="2">
        <v>11.9618</v>
      </c>
      <c r="F7" s="2">
        <v>0.1</v>
      </c>
      <c r="G7" s="2">
        <v>5.3247999999999998</v>
      </c>
      <c r="H7" s="2">
        <v>54.9133</v>
      </c>
    </row>
    <row r="8" spans="3:8" x14ac:dyDescent="0.3">
      <c r="C8" s="1" t="s">
        <v>10</v>
      </c>
      <c r="D8" s="1"/>
      <c r="E8" s="2">
        <v>88.886300000000006</v>
      </c>
      <c r="F8" s="2">
        <v>0.1</v>
      </c>
      <c r="G8" s="2">
        <v>75.054900000000004</v>
      </c>
      <c r="H8" s="2">
        <v>107.22</v>
      </c>
    </row>
    <row r="9" spans="3:8" x14ac:dyDescent="0.3">
      <c r="C9" s="3"/>
      <c r="D9" s="11" t="s">
        <v>13</v>
      </c>
      <c r="E9" s="5">
        <f>E6+E8</f>
        <v>1191.0663</v>
      </c>
      <c r="F9" s="5"/>
      <c r="G9" s="15" t="s">
        <v>11</v>
      </c>
      <c r="H9" s="15" t="s">
        <v>11</v>
      </c>
    </row>
    <row r="10" spans="3:8" x14ac:dyDescent="0.3">
      <c r="C10" s="3"/>
      <c r="D10" s="11"/>
      <c r="E10" s="5"/>
      <c r="F10" s="5"/>
      <c r="G10" s="15"/>
      <c r="H10" s="15"/>
    </row>
    <row r="11" spans="3:8" x14ac:dyDescent="0.3">
      <c r="C11" s="3"/>
      <c r="D11" s="4" t="s">
        <v>31</v>
      </c>
      <c r="E11" s="16">
        <f>E6/(E6+E8)</f>
        <v>0.92537250025460394</v>
      </c>
      <c r="F11" s="5"/>
      <c r="G11" s="15" t="s">
        <v>11</v>
      </c>
      <c r="H11" s="15" t="s">
        <v>11</v>
      </c>
    </row>
    <row r="12" spans="3:8" x14ac:dyDescent="0.3">
      <c r="C12" s="6"/>
      <c r="D12" s="6"/>
      <c r="E12" s="6"/>
      <c r="F12" s="6"/>
      <c r="G12" s="6"/>
      <c r="H12" s="6"/>
    </row>
    <row r="13" spans="3:8" x14ac:dyDescent="0.3">
      <c r="C13" s="8" t="s">
        <v>30</v>
      </c>
      <c r="D13" s="6"/>
      <c r="E13" s="6"/>
      <c r="F13" s="6"/>
      <c r="G13" s="6"/>
      <c r="H13" s="6"/>
    </row>
    <row r="14" spans="3:8" x14ac:dyDescent="0.3">
      <c r="D14" s="12" t="s">
        <v>27</v>
      </c>
      <c r="E14" s="7">
        <f>100*EXP(SQRT(E6)/100)-100</f>
        <v>39.374025424577979</v>
      </c>
      <c r="F14" s="13"/>
      <c r="G14" s="7">
        <f t="shared" ref="G14:H14" si="0">100*EXP(SQRT(G6)/100)-100</f>
        <v>30.102699317881331</v>
      </c>
      <c r="H14" s="7">
        <f t="shared" si="0"/>
        <v>57.827269845677421</v>
      </c>
    </row>
    <row r="15" spans="3:8" x14ac:dyDescent="0.3">
      <c r="D15" s="12" t="s">
        <v>26</v>
      </c>
      <c r="E15" s="7">
        <f>100*EXP(SQRT(E7)/100)-100</f>
        <v>3.5190880431655813</v>
      </c>
      <c r="F15" s="13"/>
      <c r="G15" s="7">
        <f t="shared" ref="G15:H15" si="1">100*EXP(SQRT(G7)/100)-100</f>
        <v>2.3343827907864778</v>
      </c>
      <c r="H15" s="7">
        <f t="shared" si="1"/>
        <v>7.6918270125491972</v>
      </c>
    </row>
    <row r="16" spans="3:8" x14ac:dyDescent="0.3">
      <c r="D16" s="12" t="s">
        <v>28</v>
      </c>
      <c r="E16" s="7">
        <f>100*EXP(SQRT(E8)/100)-100</f>
        <v>9.8866870545498955</v>
      </c>
      <c r="F16" s="13"/>
      <c r="G16" s="7">
        <f t="shared" ref="G16:H16" si="2">100*EXP(SQRT(G8)/100)-100</f>
        <v>9.0497736615436679</v>
      </c>
      <c r="H16" s="7">
        <f t="shared" si="2"/>
        <v>10.90980203780218</v>
      </c>
    </row>
    <row r="17" spans="3:11" x14ac:dyDescent="0.3">
      <c r="C17" s="6"/>
      <c r="D17" s="4" t="s">
        <v>12</v>
      </c>
      <c r="E17" s="7">
        <f>100*EXP(SQRT(E9)/100)-100</f>
        <v>41.215694546139105</v>
      </c>
      <c r="F17" s="6"/>
      <c r="G17" s="13" t="s">
        <v>11</v>
      </c>
      <c r="H17" s="13" t="s">
        <v>11</v>
      </c>
    </row>
    <row r="19" spans="3:11" ht="14.4" customHeight="1" x14ac:dyDescent="0.3">
      <c r="C19" s="25" t="s">
        <v>15</v>
      </c>
      <c r="D19" s="25"/>
      <c r="E19" s="25"/>
      <c r="F19" s="25"/>
      <c r="G19" s="25"/>
      <c r="H19" s="25"/>
      <c r="I19" s="25"/>
      <c r="J19" s="25"/>
      <c r="K19" s="25"/>
    </row>
    <row r="20" spans="3:11" x14ac:dyDescent="0.3">
      <c r="C20" s="25" t="s">
        <v>16</v>
      </c>
      <c r="D20" s="25" t="s">
        <v>4</v>
      </c>
      <c r="E20" s="1" t="s">
        <v>17</v>
      </c>
      <c r="F20" s="25" t="s">
        <v>19</v>
      </c>
      <c r="G20" s="25" t="s">
        <v>20</v>
      </c>
      <c r="H20" s="25" t="s">
        <v>21</v>
      </c>
      <c r="I20" s="25" t="s">
        <v>5</v>
      </c>
      <c r="J20" s="25" t="s">
        <v>6</v>
      </c>
      <c r="K20" s="25" t="s">
        <v>7</v>
      </c>
    </row>
    <row r="21" spans="3:11" x14ac:dyDescent="0.3">
      <c r="C21" s="25"/>
      <c r="D21" s="25"/>
      <c r="E21" s="1" t="s">
        <v>18</v>
      </c>
      <c r="F21" s="25"/>
      <c r="G21" s="25"/>
      <c r="H21" s="25"/>
      <c r="I21" s="25"/>
      <c r="J21" s="25"/>
      <c r="K21" s="25"/>
    </row>
    <row r="22" spans="3:11" x14ac:dyDescent="0.3">
      <c r="C22" s="1" t="s">
        <v>8</v>
      </c>
      <c r="D22" s="2">
        <v>597.73</v>
      </c>
      <c r="E22" s="2">
        <v>7.5331999999999999</v>
      </c>
      <c r="F22" s="2">
        <v>9</v>
      </c>
      <c r="G22" s="2">
        <v>79.349999999999994</v>
      </c>
      <c r="H22" s="2" t="s">
        <v>22</v>
      </c>
      <c r="I22" s="2">
        <v>0.1</v>
      </c>
      <c r="J22" s="2">
        <v>583.91999999999996</v>
      </c>
      <c r="K22" s="2">
        <v>611.54</v>
      </c>
    </row>
    <row r="23" spans="3:11" x14ac:dyDescent="0.3">
      <c r="C23" s="11" t="s">
        <v>23</v>
      </c>
      <c r="D23" s="14">
        <f>EXP(D22/100)</f>
        <v>394.37411924507973</v>
      </c>
      <c r="E23" s="6"/>
      <c r="F23" s="6"/>
      <c r="G23" s="6"/>
      <c r="H23" s="6"/>
      <c r="I23" s="6"/>
      <c r="J23" s="14">
        <f t="shared" ref="J23:K23" si="3">EXP(J22/100)</f>
        <v>343.50442717249359</v>
      </c>
      <c r="K23" s="14">
        <f t="shared" si="3"/>
        <v>452.77712200265449</v>
      </c>
    </row>
  </sheetData>
  <mergeCells count="10">
    <mergeCell ref="C4:H4"/>
    <mergeCell ref="C19:K19"/>
    <mergeCell ref="C20:C21"/>
    <mergeCell ref="D20:D21"/>
    <mergeCell ref="F20:F21"/>
    <mergeCell ref="G20:G21"/>
    <mergeCell ref="H20:H21"/>
    <mergeCell ref="I20:I21"/>
    <mergeCell ref="J20:J21"/>
    <mergeCell ref="K20:K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0"/>
  <sheetViews>
    <sheetView zoomScale="90" zoomScaleNormal="90" workbookViewId="0"/>
  </sheetViews>
  <sheetFormatPr defaultRowHeight="14.4" x14ac:dyDescent="0.3"/>
  <cols>
    <col min="3" max="4" width="10.77734375" customWidth="1"/>
    <col min="5" max="5" width="9.5546875" bestFit="1" customWidth="1"/>
    <col min="10" max="10" width="10.88671875" customWidth="1"/>
  </cols>
  <sheetData>
    <row r="3" spans="3:8" x14ac:dyDescent="0.3">
      <c r="C3" s="8" t="s">
        <v>75</v>
      </c>
    </row>
    <row r="4" spans="3:8" ht="14.4" customHeight="1" x14ac:dyDescent="0.3">
      <c r="D4" s="25" t="s">
        <v>1</v>
      </c>
      <c r="E4" s="25"/>
      <c r="F4" s="25"/>
      <c r="G4" s="25"/>
      <c r="H4" s="25"/>
    </row>
    <row r="5" spans="3:8" ht="28.8" customHeight="1" x14ac:dyDescent="0.3">
      <c r="D5" s="1" t="s">
        <v>2</v>
      </c>
      <c r="E5" s="1" t="s">
        <v>4</v>
      </c>
      <c r="F5" s="1" t="s">
        <v>5</v>
      </c>
      <c r="G5" s="1" t="s">
        <v>6</v>
      </c>
      <c r="H5" s="1" t="s">
        <v>7</v>
      </c>
    </row>
    <row r="6" spans="3:8" x14ac:dyDescent="0.3">
      <c r="D6" s="1" t="s">
        <v>9</v>
      </c>
      <c r="E6" s="2">
        <v>522.61</v>
      </c>
      <c r="F6" s="2">
        <v>0.1</v>
      </c>
      <c r="G6" s="2">
        <v>323.58999999999997</v>
      </c>
      <c r="H6" s="2">
        <v>1015.11</v>
      </c>
    </row>
    <row r="7" spans="3:8" x14ac:dyDescent="0.3">
      <c r="D7" s="1" t="s">
        <v>24</v>
      </c>
      <c r="E7" s="2">
        <v>0</v>
      </c>
      <c r="F7" s="2" t="s">
        <v>47</v>
      </c>
      <c r="G7" s="2" t="s">
        <v>47</v>
      </c>
      <c r="H7" s="2" t="s">
        <v>47</v>
      </c>
    </row>
    <row r="8" spans="3:8" x14ac:dyDescent="0.3">
      <c r="D8" s="1" t="s">
        <v>10</v>
      </c>
      <c r="E8" s="2">
        <v>97.500799999999998</v>
      </c>
      <c r="F8" s="2">
        <v>0.1</v>
      </c>
      <c r="G8" s="2">
        <v>75.665800000000004</v>
      </c>
      <c r="H8" s="2">
        <v>131.25</v>
      </c>
    </row>
    <row r="9" spans="3:8" x14ac:dyDescent="0.3">
      <c r="C9" s="3"/>
      <c r="D9" s="11" t="s">
        <v>13</v>
      </c>
      <c r="E9" s="5">
        <f>E6+E8</f>
        <v>620.11080000000004</v>
      </c>
      <c r="F9" s="5"/>
      <c r="G9" s="15" t="s">
        <v>11</v>
      </c>
      <c r="H9" s="15" t="s">
        <v>11</v>
      </c>
    </row>
    <row r="10" spans="3:8" x14ac:dyDescent="0.3">
      <c r="C10" s="3"/>
      <c r="D10" s="11"/>
      <c r="E10" s="5"/>
      <c r="F10" s="5"/>
      <c r="G10" s="15"/>
      <c r="H10" s="15"/>
    </row>
    <row r="11" spans="3:8" x14ac:dyDescent="0.3">
      <c r="C11" s="3"/>
      <c r="D11" s="4" t="s">
        <v>31</v>
      </c>
      <c r="E11" s="16">
        <f>E6/(E6+E8)</f>
        <v>0.84276874390834666</v>
      </c>
      <c r="F11" s="5"/>
      <c r="G11" s="15" t="s">
        <v>11</v>
      </c>
      <c r="H11" s="15" t="s">
        <v>11</v>
      </c>
    </row>
    <row r="12" spans="3:8" x14ac:dyDescent="0.3">
      <c r="C12" s="6"/>
      <c r="D12" s="6"/>
      <c r="E12" s="6"/>
      <c r="F12" s="6"/>
      <c r="G12" s="6"/>
      <c r="H12" s="6"/>
    </row>
    <row r="13" spans="3:8" x14ac:dyDescent="0.3">
      <c r="C13" s="8" t="s">
        <v>30</v>
      </c>
      <c r="D13" s="6"/>
      <c r="E13" s="6"/>
      <c r="F13" s="6"/>
      <c r="G13" s="6"/>
      <c r="H13" s="6"/>
    </row>
    <row r="14" spans="3:8" x14ac:dyDescent="0.3">
      <c r="D14" s="12" t="s">
        <v>27</v>
      </c>
      <c r="E14" s="7">
        <f>100*EXP(SQRT(E6)/100)-100</f>
        <v>25.684755961051863</v>
      </c>
      <c r="F14" s="13"/>
      <c r="G14" s="7">
        <f t="shared" ref="G14:H16" si="0">100*EXP(SQRT(G6)/100)-100</f>
        <v>19.708097797289497</v>
      </c>
      <c r="H14" s="7">
        <f t="shared" si="0"/>
        <v>37.521201162661754</v>
      </c>
    </row>
    <row r="15" spans="3:8" x14ac:dyDescent="0.3">
      <c r="D15" s="12" t="s">
        <v>26</v>
      </c>
      <c r="E15" s="7">
        <f>100*EXP(SQRT(E7)/100)-100</f>
        <v>0</v>
      </c>
      <c r="F15" s="13"/>
      <c r="G15" s="7"/>
      <c r="H15" s="7"/>
    </row>
    <row r="16" spans="3:8" x14ac:dyDescent="0.3">
      <c r="D16" s="12" t="s">
        <v>28</v>
      </c>
      <c r="E16" s="7">
        <f>100*EXP(SQRT(E8)/100)-100</f>
        <v>10.378203178596664</v>
      </c>
      <c r="F16" s="13"/>
      <c r="G16" s="7">
        <f t="shared" si="0"/>
        <v>9.0881506369693739</v>
      </c>
      <c r="H16" s="7">
        <f t="shared" si="0"/>
        <v>12.138484737154315</v>
      </c>
    </row>
    <row r="17" spans="2:16" x14ac:dyDescent="0.3">
      <c r="C17" s="6"/>
      <c r="D17" s="4" t="s">
        <v>12</v>
      </c>
      <c r="E17" s="7">
        <f>100*EXP(SQRT(E9)/100)-100</f>
        <v>28.276799621248102</v>
      </c>
      <c r="F17" s="6"/>
      <c r="G17" s="13" t="s">
        <v>11</v>
      </c>
      <c r="H17" s="13" t="s">
        <v>11</v>
      </c>
    </row>
    <row r="20" spans="2:16" ht="14.4" customHeight="1" x14ac:dyDescent="0.3">
      <c r="B20" s="25" t="s">
        <v>32</v>
      </c>
      <c r="C20" s="25"/>
      <c r="D20" s="25"/>
      <c r="E20" s="25"/>
      <c r="F20" s="25"/>
      <c r="G20" s="25"/>
      <c r="H20" s="25"/>
      <c r="I20" s="25"/>
      <c r="J20" s="25"/>
      <c r="K20" s="25"/>
    </row>
    <row r="21" spans="2:16" ht="14.4" customHeight="1" x14ac:dyDescent="0.3">
      <c r="B21" s="25" t="s">
        <v>16</v>
      </c>
      <c r="C21" s="25" t="s">
        <v>33</v>
      </c>
      <c r="D21" s="25" t="s">
        <v>4</v>
      </c>
      <c r="E21" s="1" t="s">
        <v>17</v>
      </c>
      <c r="F21" s="25" t="s">
        <v>19</v>
      </c>
      <c r="G21" s="25" t="s">
        <v>20</v>
      </c>
      <c r="H21" s="25" t="s">
        <v>21</v>
      </c>
      <c r="I21" s="25" t="s">
        <v>5</v>
      </c>
      <c r="J21" s="25" t="s">
        <v>6</v>
      </c>
      <c r="K21" s="25" t="s">
        <v>7</v>
      </c>
    </row>
    <row r="22" spans="2:16" x14ac:dyDescent="0.3">
      <c r="B22" s="25"/>
      <c r="C22" s="25"/>
      <c r="D22" s="25"/>
      <c r="E22" s="1" t="s">
        <v>18</v>
      </c>
      <c r="F22" s="25"/>
      <c r="G22" s="25"/>
      <c r="H22" s="25"/>
      <c r="I22" s="25"/>
      <c r="J22" s="25"/>
      <c r="K22" s="25"/>
    </row>
    <row r="23" spans="2:16" x14ac:dyDescent="0.3">
      <c r="B23" s="18" t="s">
        <v>33</v>
      </c>
      <c r="C23" s="1" t="s">
        <v>34</v>
      </c>
      <c r="D23" s="2">
        <v>610.49</v>
      </c>
      <c r="E23" s="2">
        <v>5.3917000000000002</v>
      </c>
      <c r="F23" s="2">
        <v>65</v>
      </c>
      <c r="G23" s="2">
        <v>113.23</v>
      </c>
      <c r="H23" s="2" t="s">
        <v>22</v>
      </c>
      <c r="I23" s="2">
        <v>0.1</v>
      </c>
      <c r="J23" s="2">
        <v>601.49</v>
      </c>
      <c r="K23" s="2">
        <v>619.49</v>
      </c>
      <c r="M23" s="8" t="s">
        <v>48</v>
      </c>
      <c r="N23" s="6"/>
      <c r="O23" s="6"/>
      <c r="P23" s="6"/>
    </row>
    <row r="24" spans="2:16" x14ac:dyDescent="0.3">
      <c r="B24" s="18" t="s">
        <v>33</v>
      </c>
      <c r="C24" s="1" t="s">
        <v>35</v>
      </c>
      <c r="D24" s="2">
        <v>608.16999999999996</v>
      </c>
      <c r="E24" s="2">
        <v>5.3872999999999998</v>
      </c>
      <c r="F24" s="2">
        <v>65</v>
      </c>
      <c r="G24" s="2">
        <v>112.89</v>
      </c>
      <c r="H24" s="2" t="s">
        <v>22</v>
      </c>
      <c r="I24" s="2">
        <v>0.1</v>
      </c>
      <c r="J24" s="2">
        <v>599.17999999999995</v>
      </c>
      <c r="K24" s="2">
        <v>617.16</v>
      </c>
      <c r="M24" s="6"/>
      <c r="N24" s="13" t="s">
        <v>54</v>
      </c>
      <c r="O24" s="13" t="s">
        <v>55</v>
      </c>
      <c r="P24" s="13" t="s">
        <v>56</v>
      </c>
    </row>
    <row r="25" spans="2:16" x14ac:dyDescent="0.3">
      <c r="B25" s="18" t="s">
        <v>33</v>
      </c>
      <c r="C25" s="1" t="s">
        <v>36</v>
      </c>
      <c r="D25" s="2">
        <v>602.04</v>
      </c>
      <c r="E25" s="2">
        <v>5.5964</v>
      </c>
      <c r="F25" s="2">
        <v>65</v>
      </c>
      <c r="G25" s="2">
        <v>107.58</v>
      </c>
      <c r="H25" s="2" t="s">
        <v>22</v>
      </c>
      <c r="I25" s="2">
        <v>0.1</v>
      </c>
      <c r="J25" s="2">
        <v>592.70000000000005</v>
      </c>
      <c r="K25" s="2">
        <v>611.38</v>
      </c>
      <c r="M25" s="11" t="s">
        <v>49</v>
      </c>
      <c r="N25" s="7">
        <v>0.2</v>
      </c>
      <c r="O25" s="7">
        <f>N25*SQRT($E$9)</f>
        <v>4.9804048028247667</v>
      </c>
      <c r="P25" s="7">
        <f>100*EXP(O25/100)-100</f>
        <v>5.106511791344488</v>
      </c>
    </row>
    <row r="26" spans="2:16" x14ac:dyDescent="0.3">
      <c r="B26" s="20" t="s">
        <v>43</v>
      </c>
      <c r="M26" s="11" t="s">
        <v>50</v>
      </c>
      <c r="N26" s="7">
        <v>0.6</v>
      </c>
      <c r="O26" s="7">
        <f t="shared" ref="O26:O29" si="1">N26*SQRT($E$9)</f>
        <v>14.941214408474298</v>
      </c>
      <c r="P26" s="14">
        <f t="shared" ref="P26:P29" si="2">100*EXP(O26/100)-100</f>
        <v>16.115145230700406</v>
      </c>
    </row>
    <row r="27" spans="2:16" x14ac:dyDescent="0.3">
      <c r="B27" s="10" t="s">
        <v>33</v>
      </c>
      <c r="C27" s="3" t="s">
        <v>34</v>
      </c>
      <c r="D27" s="14">
        <f>EXP(D23/100)</f>
        <v>448.04783443162449</v>
      </c>
      <c r="E27" s="6"/>
      <c r="F27" s="6"/>
      <c r="G27" s="6"/>
      <c r="H27" s="6"/>
      <c r="I27" s="6"/>
      <c r="J27" s="14">
        <f>EXP(J23/100)</f>
        <v>409.48488838030164</v>
      </c>
      <c r="K27" s="14">
        <f>EXP(K23/100)</f>
        <v>490.24241830489376</v>
      </c>
      <c r="M27" s="11" t="s">
        <v>51</v>
      </c>
      <c r="N27" s="7">
        <v>1.2</v>
      </c>
      <c r="O27" s="7">
        <f t="shared" si="1"/>
        <v>29.882428816948597</v>
      </c>
      <c r="P27" s="14">
        <f t="shared" si="2"/>
        <v>34.827269519466483</v>
      </c>
    </row>
    <row r="28" spans="2:16" x14ac:dyDescent="0.3">
      <c r="B28" s="10" t="s">
        <v>33</v>
      </c>
      <c r="C28" s="3" t="s">
        <v>35</v>
      </c>
      <c r="D28" s="14">
        <f t="shared" ref="D28:D29" si="3">EXP(D24/100)</f>
        <v>437.77277621460513</v>
      </c>
      <c r="J28" s="14">
        <f t="shared" ref="J28:K28" si="4">EXP(J24/100)</f>
        <v>400.13420366505233</v>
      </c>
      <c r="K28" s="14">
        <f t="shared" si="4"/>
        <v>478.95181626379167</v>
      </c>
      <c r="M28" s="11" t="s">
        <v>52</v>
      </c>
      <c r="N28" s="7">
        <v>2</v>
      </c>
      <c r="O28" s="7">
        <f t="shared" si="1"/>
        <v>49.804048028247664</v>
      </c>
      <c r="P28" s="14">
        <f t="shared" si="2"/>
        <v>64.549373210698349</v>
      </c>
    </row>
    <row r="29" spans="2:16" x14ac:dyDescent="0.3">
      <c r="B29" s="10" t="s">
        <v>33</v>
      </c>
      <c r="C29" s="3" t="s">
        <v>36</v>
      </c>
      <c r="D29" s="14">
        <f t="shared" si="3"/>
        <v>411.74326009563447</v>
      </c>
      <c r="J29" s="14">
        <f t="shared" ref="J29:K29" si="5">EXP(J25/100)</f>
        <v>375.02774128715089</v>
      </c>
      <c r="K29" s="14">
        <f t="shared" si="5"/>
        <v>452.05325785319462</v>
      </c>
      <c r="M29" s="11" t="s">
        <v>53</v>
      </c>
      <c r="N29" s="7">
        <v>4</v>
      </c>
      <c r="O29" s="7">
        <f t="shared" si="1"/>
        <v>99.608096056495327</v>
      </c>
      <c r="P29" s="14">
        <f t="shared" si="2"/>
        <v>170.7649622403369</v>
      </c>
    </row>
    <row r="31" spans="2:16" ht="14.4" customHeight="1" x14ac:dyDescent="0.3">
      <c r="B31" s="25" t="s">
        <v>37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2:16" ht="14.4" customHeight="1" x14ac:dyDescent="0.3">
      <c r="B32" s="25" t="s">
        <v>16</v>
      </c>
      <c r="C32" s="25" t="s">
        <v>33</v>
      </c>
      <c r="D32" s="25" t="s">
        <v>33</v>
      </c>
      <c r="E32" s="25" t="s">
        <v>4</v>
      </c>
      <c r="F32" s="1" t="s">
        <v>17</v>
      </c>
      <c r="G32" s="25" t="s">
        <v>19</v>
      </c>
      <c r="H32" s="25" t="s">
        <v>20</v>
      </c>
      <c r="I32" s="25" t="s">
        <v>21</v>
      </c>
      <c r="J32" s="25" t="s">
        <v>38</v>
      </c>
      <c r="K32" s="25" t="s">
        <v>39</v>
      </c>
      <c r="L32" s="25" t="s">
        <v>5</v>
      </c>
      <c r="M32" s="25" t="s">
        <v>6</v>
      </c>
      <c r="N32" s="25" t="s">
        <v>7</v>
      </c>
      <c r="O32" s="25" t="s">
        <v>40</v>
      </c>
      <c r="P32" s="25" t="s">
        <v>41</v>
      </c>
    </row>
    <row r="33" spans="2:16" x14ac:dyDescent="0.3">
      <c r="B33" s="25"/>
      <c r="C33" s="25"/>
      <c r="D33" s="25"/>
      <c r="E33" s="25"/>
      <c r="F33" s="1" t="s">
        <v>18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2:16" ht="15.6" customHeight="1" x14ac:dyDescent="0.3">
      <c r="B34" s="18" t="s">
        <v>33</v>
      </c>
      <c r="C34" s="1" t="s">
        <v>34</v>
      </c>
      <c r="D34" s="1" t="s">
        <v>35</v>
      </c>
      <c r="E34" s="2">
        <v>2.3193000000000001</v>
      </c>
      <c r="F34" s="2">
        <v>2.3454000000000002</v>
      </c>
      <c r="G34" s="2">
        <v>65</v>
      </c>
      <c r="H34" s="2">
        <v>0.99</v>
      </c>
      <c r="I34" s="2">
        <v>0.32640000000000002</v>
      </c>
      <c r="J34" s="2" t="s">
        <v>42</v>
      </c>
      <c r="K34" s="2">
        <v>0.97919999999999996</v>
      </c>
      <c r="L34" s="2">
        <v>0.1</v>
      </c>
      <c r="M34" s="19">
        <v>-1.5944</v>
      </c>
      <c r="N34" s="2">
        <v>6.2329999999999997</v>
      </c>
      <c r="O34" s="19">
        <v>-2.7801999999999998</v>
      </c>
      <c r="P34" s="2">
        <v>7.4188000000000001</v>
      </c>
    </row>
    <row r="35" spans="2:16" ht="15.6" customHeight="1" x14ac:dyDescent="0.3">
      <c r="B35" s="18" t="s">
        <v>33</v>
      </c>
      <c r="C35" s="1" t="s">
        <v>34</v>
      </c>
      <c r="D35" s="1" t="s">
        <v>36</v>
      </c>
      <c r="E35" s="2">
        <v>8.4513999999999996</v>
      </c>
      <c r="F35" s="2">
        <v>2.7218</v>
      </c>
      <c r="G35" s="2">
        <v>65</v>
      </c>
      <c r="H35" s="2">
        <v>3.11</v>
      </c>
      <c r="I35" s="2">
        <v>2.8E-3</v>
      </c>
      <c r="J35" s="2" t="s">
        <v>42</v>
      </c>
      <c r="K35" s="2">
        <v>8.5000000000000006E-3</v>
      </c>
      <c r="L35" s="2">
        <v>0.1</v>
      </c>
      <c r="M35" s="2">
        <v>3.9097</v>
      </c>
      <c r="N35" s="2">
        <v>12.9931</v>
      </c>
      <c r="O35" s="2">
        <v>2.5335000000000001</v>
      </c>
      <c r="P35" s="2">
        <v>14.369199999999999</v>
      </c>
    </row>
    <row r="36" spans="2:16" ht="15.6" customHeight="1" x14ac:dyDescent="0.3">
      <c r="B36" s="18" t="s">
        <v>33</v>
      </c>
      <c r="C36" s="1" t="s">
        <v>35</v>
      </c>
      <c r="D36" s="1" t="s">
        <v>36</v>
      </c>
      <c r="E36" s="2">
        <v>6.1321000000000003</v>
      </c>
      <c r="F36" s="2">
        <v>2.7033</v>
      </c>
      <c r="G36" s="2">
        <v>65</v>
      </c>
      <c r="H36" s="2">
        <v>2.27</v>
      </c>
      <c r="I36" s="2">
        <v>2.6599999999999999E-2</v>
      </c>
      <c r="J36" s="2" t="s">
        <v>42</v>
      </c>
      <c r="K36" s="2">
        <v>7.9899999999999999E-2</v>
      </c>
      <c r="L36" s="2">
        <v>0.1</v>
      </c>
      <c r="M36" s="2">
        <v>1.6213</v>
      </c>
      <c r="N36" s="2">
        <v>10.642799999999999</v>
      </c>
      <c r="O36" s="2">
        <v>0.2545</v>
      </c>
      <c r="P36" s="2">
        <v>12.009600000000001</v>
      </c>
    </row>
    <row r="37" spans="2:16" x14ac:dyDescent="0.3">
      <c r="B37" s="20" t="s">
        <v>44</v>
      </c>
    </row>
    <row r="38" spans="2:16" x14ac:dyDescent="0.3">
      <c r="B38" s="10" t="s">
        <v>33</v>
      </c>
      <c r="C38" s="3" t="s">
        <v>34</v>
      </c>
      <c r="D38" s="3" t="s">
        <v>35</v>
      </c>
      <c r="E38" s="7">
        <f>100*EXP(E34/100)-100</f>
        <v>2.3464049048403979</v>
      </c>
      <c r="M38" s="7">
        <f t="shared" ref="M38:N40" si="6">100*EXP(M34/100)-100</f>
        <v>-1.5817567271651427</v>
      </c>
      <c r="N38" s="7">
        <f t="shared" si="6"/>
        <v>6.4313510240916685</v>
      </c>
    </row>
    <row r="39" spans="2:16" x14ac:dyDescent="0.3">
      <c r="B39" s="10" t="s">
        <v>33</v>
      </c>
      <c r="C39" s="3" t="s">
        <v>34</v>
      </c>
      <c r="D39" s="3" t="s">
        <v>36</v>
      </c>
      <c r="E39" s="7">
        <f t="shared" ref="E39:E40" si="7">100*EXP(E35/100)-100</f>
        <v>8.8188078758464741</v>
      </c>
      <c r="M39" s="7">
        <f t="shared" si="6"/>
        <v>3.9871346278830231</v>
      </c>
      <c r="N39" s="7">
        <f t="shared" si="6"/>
        <v>13.874980687709098</v>
      </c>
    </row>
    <row r="40" spans="2:16" x14ac:dyDescent="0.3">
      <c r="B40" s="10" t="s">
        <v>33</v>
      </c>
      <c r="C40" s="3" t="s">
        <v>35</v>
      </c>
      <c r="D40" s="3" t="s">
        <v>36</v>
      </c>
      <c r="E40" s="7">
        <f t="shared" si="7"/>
        <v>6.3240159505592715</v>
      </c>
      <c r="M40" s="7">
        <f t="shared" si="6"/>
        <v>1.6345143868094141</v>
      </c>
      <c r="N40" s="7">
        <f t="shared" si="6"/>
        <v>11.229783811819473</v>
      </c>
    </row>
  </sheetData>
  <mergeCells count="26">
    <mergeCell ref="G21:G22"/>
    <mergeCell ref="H21:H22"/>
    <mergeCell ref="I21:I22"/>
    <mergeCell ref="J21:J22"/>
    <mergeCell ref="K21:K22"/>
    <mergeCell ref="B32:B33"/>
    <mergeCell ref="C32:C33"/>
    <mergeCell ref="D32:D33"/>
    <mergeCell ref="E32:E33"/>
    <mergeCell ref="G32:G33"/>
    <mergeCell ref="D4:H4"/>
    <mergeCell ref="O32:O33"/>
    <mergeCell ref="P32:P33"/>
    <mergeCell ref="I32:I33"/>
    <mergeCell ref="J32:J33"/>
    <mergeCell ref="K32:K33"/>
    <mergeCell ref="L32:L33"/>
    <mergeCell ref="M32:M33"/>
    <mergeCell ref="N32:N33"/>
    <mergeCell ref="H32:H33"/>
    <mergeCell ref="B20:K20"/>
    <mergeCell ref="B21:B22"/>
    <mergeCell ref="B31:P31"/>
    <mergeCell ref="C21:C22"/>
    <mergeCell ref="D21:D22"/>
    <mergeCell ref="F21:F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1"/>
  <sheetViews>
    <sheetView zoomScale="90" zoomScaleNormal="90" workbookViewId="0"/>
  </sheetViews>
  <sheetFormatPr defaultRowHeight="14.4" x14ac:dyDescent="0.3"/>
  <cols>
    <col min="3" max="4" width="10.77734375" customWidth="1"/>
    <col min="5" max="5" width="9.5546875" bestFit="1" customWidth="1"/>
    <col min="6" max="9" width="8.88671875" customWidth="1"/>
    <col min="10" max="10" width="10.88671875" customWidth="1"/>
  </cols>
  <sheetData>
    <row r="3" spans="3:11" x14ac:dyDescent="0.3">
      <c r="D3" s="8" t="s">
        <v>76</v>
      </c>
    </row>
    <row r="4" spans="3:11" ht="14.4" customHeight="1" x14ac:dyDescent="0.3">
      <c r="D4" s="25" t="s">
        <v>1</v>
      </c>
      <c r="E4" s="25"/>
      <c r="F4" s="25"/>
      <c r="G4" s="25"/>
      <c r="H4" s="25"/>
      <c r="I4" s="25"/>
      <c r="J4" s="25"/>
      <c r="K4" s="25"/>
    </row>
    <row r="5" spans="3:11" ht="28.8" customHeight="1" x14ac:dyDescent="0.3">
      <c r="D5" s="25" t="s">
        <v>2</v>
      </c>
      <c r="E5" s="25" t="s">
        <v>4</v>
      </c>
      <c r="F5" s="1" t="s">
        <v>17</v>
      </c>
      <c r="G5" s="25" t="s">
        <v>45</v>
      </c>
      <c r="H5" s="25" t="s">
        <v>46</v>
      </c>
      <c r="I5" s="25" t="s">
        <v>5</v>
      </c>
      <c r="J5" s="25" t="s">
        <v>6</v>
      </c>
      <c r="K5" s="25" t="s">
        <v>7</v>
      </c>
    </row>
    <row r="6" spans="3:11" x14ac:dyDescent="0.3">
      <c r="D6" s="25"/>
      <c r="E6" s="25"/>
      <c r="F6" s="1" t="s">
        <v>18</v>
      </c>
      <c r="G6" s="25"/>
      <c r="H6" s="25"/>
      <c r="I6" s="25"/>
      <c r="J6" s="25"/>
      <c r="K6" s="25"/>
    </row>
    <row r="7" spans="3:11" x14ac:dyDescent="0.3">
      <c r="D7" s="1" t="s">
        <v>9</v>
      </c>
      <c r="E7" s="2">
        <v>519.38</v>
      </c>
      <c r="F7" s="2">
        <v>176.21</v>
      </c>
      <c r="G7" s="2">
        <v>2.95</v>
      </c>
      <c r="H7" s="2">
        <v>3.2000000000000002E-3</v>
      </c>
      <c r="I7" s="2">
        <v>0.1</v>
      </c>
      <c r="J7" s="2">
        <v>229.53</v>
      </c>
      <c r="K7" s="2">
        <v>809.23</v>
      </c>
    </row>
    <row r="8" spans="3:11" x14ac:dyDescent="0.3">
      <c r="D8" s="1" t="s">
        <v>24</v>
      </c>
      <c r="E8" s="19">
        <v>-4.1166</v>
      </c>
      <c r="F8" s="2">
        <v>2.0129999999999999</v>
      </c>
      <c r="G8" s="19">
        <v>-2.0499999999999998</v>
      </c>
      <c r="H8" s="2">
        <v>4.0899999999999999E-2</v>
      </c>
      <c r="I8" s="2">
        <v>0.1</v>
      </c>
      <c r="J8" s="19">
        <v>-7.4276999999999997</v>
      </c>
      <c r="K8" s="19">
        <v>-0.80549999999999999</v>
      </c>
    </row>
    <row r="9" spans="3:11" x14ac:dyDescent="0.3">
      <c r="D9" s="1" t="s">
        <v>10</v>
      </c>
      <c r="E9" s="2">
        <v>99.717799999999997</v>
      </c>
      <c r="F9" s="2">
        <v>16.828900000000001</v>
      </c>
      <c r="G9" s="2">
        <v>5.93</v>
      </c>
      <c r="H9" s="2" t="s">
        <v>22</v>
      </c>
      <c r="I9" s="2">
        <v>0.1</v>
      </c>
      <c r="J9" s="2">
        <v>77.132000000000005</v>
      </c>
      <c r="K9" s="2">
        <v>134.84</v>
      </c>
    </row>
    <row r="10" spans="3:11" x14ac:dyDescent="0.3">
      <c r="C10" s="3"/>
      <c r="D10" s="11" t="s">
        <v>13</v>
      </c>
      <c r="E10" s="5">
        <f>E7+E9</f>
        <v>619.09780000000001</v>
      </c>
      <c r="F10" s="5"/>
      <c r="G10" s="15"/>
      <c r="H10" s="15"/>
    </row>
    <row r="11" spans="3:11" x14ac:dyDescent="0.3">
      <c r="C11" s="3"/>
      <c r="D11" s="11"/>
      <c r="E11" s="5"/>
      <c r="F11" s="5"/>
      <c r="G11" s="15"/>
      <c r="H11" s="15"/>
    </row>
    <row r="12" spans="3:11" x14ac:dyDescent="0.3">
      <c r="C12" s="3"/>
      <c r="D12" s="4" t="s">
        <v>31</v>
      </c>
      <c r="E12" s="16">
        <f>E7/(E7+E9)</f>
        <v>0.83893045654499176</v>
      </c>
      <c r="F12" s="5"/>
      <c r="G12" s="15" t="s">
        <v>11</v>
      </c>
      <c r="H12" s="15" t="s">
        <v>11</v>
      </c>
    </row>
    <row r="13" spans="3:11" x14ac:dyDescent="0.3">
      <c r="C13" s="6"/>
      <c r="D13" s="6"/>
      <c r="E13" s="6"/>
      <c r="F13" s="6"/>
      <c r="G13" s="6"/>
      <c r="H13" s="6"/>
    </row>
    <row r="14" spans="3:11" x14ac:dyDescent="0.3">
      <c r="C14" s="8" t="s">
        <v>14</v>
      </c>
      <c r="D14" s="6"/>
      <c r="E14" s="6"/>
      <c r="F14" s="6"/>
      <c r="G14" s="6"/>
      <c r="H14" s="6"/>
    </row>
    <row r="15" spans="3:11" x14ac:dyDescent="0.3">
      <c r="C15" s="8"/>
      <c r="D15" s="6"/>
      <c r="E15" s="21" t="s">
        <v>4</v>
      </c>
      <c r="F15" s="21"/>
      <c r="G15" s="21"/>
      <c r="H15" s="21"/>
      <c r="I15" s="21"/>
      <c r="J15" s="21" t="s">
        <v>6</v>
      </c>
      <c r="K15" s="21" t="s">
        <v>7</v>
      </c>
    </row>
    <row r="16" spans="3:11" x14ac:dyDescent="0.3">
      <c r="D16" s="12" t="s">
        <v>27</v>
      </c>
      <c r="E16" s="7">
        <f>100*EXP(IFERROR(SQRT(E7),-SQRT(-E7))/100)-100</f>
        <v>25.595859342075727</v>
      </c>
      <c r="F16" s="13"/>
      <c r="G16" s="7"/>
      <c r="H16" s="7"/>
      <c r="J16" s="7">
        <f t="shared" ref="J16:K18" si="0">100*EXP(IFERROR(SQRT(J7),-SQRT(-J7))/100)-100</f>
        <v>16.358118193402362</v>
      </c>
      <c r="K16" s="7">
        <f t="shared" si="0"/>
        <v>32.905701839176174</v>
      </c>
    </row>
    <row r="17" spans="2:16" x14ac:dyDescent="0.3">
      <c r="D17" s="12" t="s">
        <v>26</v>
      </c>
      <c r="E17" s="7">
        <f>100*EXP(IFERROR(SQRT(E8),-SQRT(-E8))/100)-100</f>
        <v>-2.0084961126403726</v>
      </c>
      <c r="F17" s="13"/>
      <c r="G17" s="7"/>
      <c r="H17" s="7"/>
      <c r="J17" s="7">
        <f t="shared" si="0"/>
        <v>-2.6885773095485774</v>
      </c>
      <c r="K17" s="7">
        <f t="shared" si="0"/>
        <v>-0.89348104000370654</v>
      </c>
    </row>
    <row r="18" spans="2:16" x14ac:dyDescent="0.3">
      <c r="D18" s="12" t="s">
        <v>28</v>
      </c>
      <c r="E18" s="7">
        <f>100*EXP(IFERROR(SQRT(E9),-SQRT(-E9))/100)-100</f>
        <v>10.501487930477367</v>
      </c>
      <c r="F18" s="13"/>
      <c r="G18" s="7"/>
      <c r="H18" s="7"/>
      <c r="J18" s="7">
        <f t="shared" si="0"/>
        <v>9.1796850469322777</v>
      </c>
      <c r="K18" s="7">
        <f t="shared" si="0"/>
        <v>12.313134385500902</v>
      </c>
    </row>
    <row r="19" spans="2:16" x14ac:dyDescent="0.3">
      <c r="C19" s="6"/>
      <c r="D19" s="4" t="s">
        <v>12</v>
      </c>
      <c r="E19" s="7">
        <f>100*EXP(IFERROR(SQRT(E10),-SQRT(-E10))/100)-100</f>
        <v>28.250700480696793</v>
      </c>
      <c r="F19" s="6"/>
      <c r="G19" s="13"/>
      <c r="H19" s="13"/>
      <c r="J19" s="15" t="s">
        <v>11</v>
      </c>
      <c r="K19" s="15" t="s">
        <v>11</v>
      </c>
    </row>
    <row r="21" spans="2:16" ht="14.4" customHeight="1" x14ac:dyDescent="0.3">
      <c r="B21" s="25" t="s">
        <v>32</v>
      </c>
      <c r="C21" s="25"/>
      <c r="D21" s="25"/>
      <c r="E21" s="25"/>
      <c r="F21" s="25"/>
      <c r="G21" s="25"/>
      <c r="H21" s="25"/>
      <c r="I21" s="25"/>
      <c r="J21" s="25"/>
      <c r="K21" s="25"/>
    </row>
    <row r="22" spans="2:16" ht="14.4" customHeight="1" x14ac:dyDescent="0.3">
      <c r="B22" s="1" t="s">
        <v>16</v>
      </c>
      <c r="C22" s="1" t="s">
        <v>33</v>
      </c>
      <c r="D22" s="1" t="s">
        <v>4</v>
      </c>
      <c r="E22" s="1" t="s">
        <v>17</v>
      </c>
      <c r="F22" s="1" t="s">
        <v>19</v>
      </c>
      <c r="G22" s="1" t="s">
        <v>20</v>
      </c>
      <c r="H22" s="1" t="s">
        <v>21</v>
      </c>
      <c r="I22" s="1" t="s">
        <v>5</v>
      </c>
      <c r="J22" s="1" t="s">
        <v>6</v>
      </c>
      <c r="K22" s="1" t="s">
        <v>7</v>
      </c>
    </row>
    <row r="23" spans="2:16" x14ac:dyDescent="0.3">
      <c r="B23" s="1"/>
      <c r="C23" s="1"/>
      <c r="D23" s="1"/>
      <c r="E23" s="1" t="s">
        <v>18</v>
      </c>
      <c r="F23" s="1"/>
      <c r="G23" s="1"/>
      <c r="H23" s="1"/>
      <c r="I23" s="1"/>
      <c r="J23" s="1"/>
      <c r="K23" s="1"/>
    </row>
    <row r="24" spans="2:16" x14ac:dyDescent="0.3">
      <c r="B24" s="18" t="s">
        <v>33</v>
      </c>
      <c r="C24" s="1" t="s">
        <v>34</v>
      </c>
      <c r="D24" s="2">
        <v>610.5</v>
      </c>
      <c r="E24" s="2">
        <v>5.1645000000000003</v>
      </c>
      <c r="F24" s="2">
        <v>65</v>
      </c>
      <c r="G24" s="2">
        <v>118.21</v>
      </c>
      <c r="H24" s="2" t="s">
        <v>22</v>
      </c>
      <c r="I24" s="2">
        <v>0.1</v>
      </c>
      <c r="J24" s="2">
        <v>601.88</v>
      </c>
      <c r="K24" s="2">
        <v>619.11</v>
      </c>
      <c r="M24" s="8" t="s">
        <v>48</v>
      </c>
      <c r="N24" s="6"/>
      <c r="O24" s="6"/>
      <c r="P24" s="6"/>
    </row>
    <row r="25" spans="2:16" x14ac:dyDescent="0.3">
      <c r="B25" s="18" t="s">
        <v>33</v>
      </c>
      <c r="C25" s="1" t="s">
        <v>35</v>
      </c>
      <c r="D25" s="2">
        <v>607.72</v>
      </c>
      <c r="E25" s="2">
        <v>5.1642999999999999</v>
      </c>
      <c r="F25" s="2">
        <v>65</v>
      </c>
      <c r="G25" s="2">
        <v>117.68</v>
      </c>
      <c r="H25" s="2" t="s">
        <v>22</v>
      </c>
      <c r="I25" s="2">
        <v>0.1</v>
      </c>
      <c r="J25" s="2">
        <v>599.1</v>
      </c>
      <c r="K25" s="2">
        <v>616.34</v>
      </c>
      <c r="M25" s="6"/>
      <c r="N25" s="13" t="s">
        <v>54</v>
      </c>
      <c r="O25" s="13" t="s">
        <v>55</v>
      </c>
      <c r="P25" s="13" t="s">
        <v>56</v>
      </c>
    </row>
    <row r="26" spans="2:16" x14ac:dyDescent="0.3">
      <c r="B26" s="18" t="s">
        <v>33</v>
      </c>
      <c r="C26" s="1" t="s">
        <v>36</v>
      </c>
      <c r="D26" s="2">
        <v>601.91999999999996</v>
      </c>
      <c r="E26" s="2">
        <v>5.3697999999999997</v>
      </c>
      <c r="F26" s="2">
        <v>65</v>
      </c>
      <c r="G26" s="2">
        <v>112.09</v>
      </c>
      <c r="H26" s="2" t="s">
        <v>22</v>
      </c>
      <c r="I26" s="2">
        <v>0.1</v>
      </c>
      <c r="J26" s="2">
        <v>592.96</v>
      </c>
      <c r="K26" s="2">
        <v>610.88</v>
      </c>
      <c r="M26" s="11" t="s">
        <v>49</v>
      </c>
      <c r="N26" s="7">
        <v>0.2</v>
      </c>
      <c r="O26" s="7">
        <f>N26*SQRT($E$10)</f>
        <v>4.976335197713273</v>
      </c>
      <c r="P26" s="7">
        <f>100*EXP(O26/100)-100</f>
        <v>5.1022344584039843</v>
      </c>
    </row>
    <row r="27" spans="2:16" x14ac:dyDescent="0.3">
      <c r="B27" s="20" t="s">
        <v>43</v>
      </c>
      <c r="M27" s="11" t="s">
        <v>50</v>
      </c>
      <c r="N27" s="7">
        <v>0.6</v>
      </c>
      <c r="O27" s="7">
        <f t="shared" ref="O27:O30" si="1">N27*SQRT($E$10)</f>
        <v>14.929005593139818</v>
      </c>
      <c r="P27" s="14">
        <f t="shared" ref="P27:P30" si="2">100*EXP(O27/100)-100</f>
        <v>16.100969812386751</v>
      </c>
    </row>
    <row r="28" spans="2:16" x14ac:dyDescent="0.3">
      <c r="B28" s="10" t="s">
        <v>33</v>
      </c>
      <c r="C28" s="3" t="s">
        <v>34</v>
      </c>
      <c r="D28" s="14">
        <f>EXP(D24/100)</f>
        <v>448.09264145538179</v>
      </c>
      <c r="E28" s="6"/>
      <c r="F28" s="6"/>
      <c r="G28" s="6"/>
      <c r="H28" s="6"/>
      <c r="I28" s="6"/>
      <c r="J28" s="14">
        <f>EXP(J24/100)</f>
        <v>411.08499762988345</v>
      </c>
      <c r="K28" s="14">
        <f>EXP(K24/100)</f>
        <v>488.38303218642102</v>
      </c>
      <c r="M28" s="11" t="s">
        <v>51</v>
      </c>
      <c r="N28" s="7">
        <v>1.2</v>
      </c>
      <c r="O28" s="7">
        <f t="shared" si="1"/>
        <v>29.858011186279636</v>
      </c>
      <c r="P28" s="14">
        <f t="shared" si="2"/>
        <v>34.7943519137674</v>
      </c>
    </row>
    <row r="29" spans="2:16" x14ac:dyDescent="0.3">
      <c r="B29" s="10" t="s">
        <v>33</v>
      </c>
      <c r="C29" s="3" t="s">
        <v>35</v>
      </c>
      <c r="D29" s="14">
        <f t="shared" ref="D29:D30" si="3">EXP(D25/100)</f>
        <v>435.80722452979791</v>
      </c>
      <c r="J29" s="14">
        <f t="shared" ref="J29:K30" si="4">EXP(J25/100)</f>
        <v>399.8142243109279</v>
      </c>
      <c r="K29" s="14">
        <f t="shared" si="4"/>
        <v>475.04046980745318</v>
      </c>
      <c r="M29" s="11" t="s">
        <v>52</v>
      </c>
      <c r="N29" s="7">
        <v>2</v>
      </c>
      <c r="O29" s="7">
        <f t="shared" si="1"/>
        <v>49.763351977132729</v>
      </c>
      <c r="P29" s="14">
        <f t="shared" si="2"/>
        <v>64.482421737894043</v>
      </c>
    </row>
    <row r="30" spans="2:16" x14ac:dyDescent="0.3">
      <c r="B30" s="10" t="s">
        <v>33</v>
      </c>
      <c r="C30" s="3" t="s">
        <v>36</v>
      </c>
      <c r="D30" s="14">
        <f t="shared" si="3"/>
        <v>411.24946452012051</v>
      </c>
      <c r="J30" s="14">
        <f t="shared" si="4"/>
        <v>376.00408210755882</v>
      </c>
      <c r="K30" s="14">
        <f t="shared" si="4"/>
        <v>449.79863282363573</v>
      </c>
      <c r="M30" s="11" t="s">
        <v>53</v>
      </c>
      <c r="N30" s="7">
        <v>4</v>
      </c>
      <c r="O30" s="7">
        <f t="shared" si="1"/>
        <v>99.526703954265457</v>
      </c>
      <c r="P30" s="14">
        <f t="shared" si="2"/>
        <v>170.54467060762437</v>
      </c>
    </row>
    <row r="32" spans="2:16" ht="14.4" customHeight="1" x14ac:dyDescent="0.3">
      <c r="B32" s="25" t="s">
        <v>37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2:16" ht="14.4" customHeight="1" x14ac:dyDescent="0.3">
      <c r="B33" s="1" t="s">
        <v>16</v>
      </c>
      <c r="C33" s="1" t="s">
        <v>33</v>
      </c>
      <c r="D33" s="1" t="s">
        <v>33</v>
      </c>
      <c r="E33" s="1" t="s">
        <v>4</v>
      </c>
      <c r="F33" s="1" t="s">
        <v>17</v>
      </c>
      <c r="G33" s="1" t="s">
        <v>19</v>
      </c>
      <c r="H33" s="1" t="s">
        <v>20</v>
      </c>
      <c r="I33" s="1" t="s">
        <v>21</v>
      </c>
      <c r="J33" s="1" t="s">
        <v>38</v>
      </c>
      <c r="K33" s="1" t="s">
        <v>39</v>
      </c>
      <c r="L33" s="1" t="s">
        <v>5</v>
      </c>
      <c r="M33" s="1" t="s">
        <v>6</v>
      </c>
      <c r="N33" s="1" t="s">
        <v>7</v>
      </c>
      <c r="O33" s="1" t="s">
        <v>40</v>
      </c>
      <c r="P33" s="1" t="s">
        <v>41</v>
      </c>
    </row>
    <row r="34" spans="2:16" x14ac:dyDescent="0.3">
      <c r="B34" s="1"/>
      <c r="C34" s="1"/>
      <c r="D34" s="1"/>
      <c r="E34" s="1"/>
      <c r="F34" s="1" t="s">
        <v>18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ht="15.6" customHeight="1" x14ac:dyDescent="0.3">
      <c r="B35" s="18" t="s">
        <v>33</v>
      </c>
      <c r="C35" s="1" t="s">
        <v>34</v>
      </c>
      <c r="D35" s="1" t="s">
        <v>35</v>
      </c>
      <c r="E35" s="2">
        <v>2.7764000000000002</v>
      </c>
      <c r="F35" s="2">
        <v>1.1554</v>
      </c>
      <c r="G35" s="2">
        <v>65</v>
      </c>
      <c r="H35" s="2">
        <v>2.4</v>
      </c>
      <c r="I35" s="2">
        <v>1.9099999999999999E-2</v>
      </c>
      <c r="J35" s="2" t="s">
        <v>42</v>
      </c>
      <c r="K35" s="2">
        <v>5.74E-2</v>
      </c>
      <c r="L35" s="2">
        <v>0.1</v>
      </c>
      <c r="M35" s="19">
        <v>0.84850000000000003</v>
      </c>
      <c r="N35" s="2">
        <v>4.7042999999999999</v>
      </c>
      <c r="O35" s="19">
        <v>0.26429999999999998</v>
      </c>
      <c r="P35" s="2">
        <v>5.2885</v>
      </c>
    </row>
    <row r="36" spans="2:16" ht="15.6" customHeight="1" x14ac:dyDescent="0.3">
      <c r="B36" s="18" t="s">
        <v>33</v>
      </c>
      <c r="C36" s="1" t="s">
        <v>34</v>
      </c>
      <c r="D36" s="1" t="s">
        <v>36</v>
      </c>
      <c r="E36" s="2">
        <v>8.5715000000000003</v>
      </c>
      <c r="F36" s="2">
        <v>1.8091999999999999</v>
      </c>
      <c r="G36" s="2">
        <v>65</v>
      </c>
      <c r="H36" s="2">
        <v>4.74</v>
      </c>
      <c r="I36" s="2" t="s">
        <v>22</v>
      </c>
      <c r="J36" s="2" t="s">
        <v>42</v>
      </c>
      <c r="K36" s="2" t="s">
        <v>22</v>
      </c>
      <c r="L36" s="2">
        <v>0.1</v>
      </c>
      <c r="M36" s="2">
        <v>5.5526</v>
      </c>
      <c r="N36" s="2">
        <v>11.590299999999999</v>
      </c>
      <c r="O36" s="2">
        <v>4.6379000000000001</v>
      </c>
      <c r="P36" s="2">
        <v>12.505100000000001</v>
      </c>
    </row>
    <row r="37" spans="2:16" ht="15.6" customHeight="1" x14ac:dyDescent="0.3">
      <c r="B37" s="18" t="s">
        <v>33</v>
      </c>
      <c r="C37" s="1" t="s">
        <v>35</v>
      </c>
      <c r="D37" s="1" t="s">
        <v>36</v>
      </c>
      <c r="E37" s="2">
        <v>5.7950999999999997</v>
      </c>
      <c r="F37" s="2">
        <v>1.8058000000000001</v>
      </c>
      <c r="G37" s="2">
        <v>65</v>
      </c>
      <c r="H37" s="2">
        <v>3.21</v>
      </c>
      <c r="I37" s="2">
        <v>2.0999999999999999E-3</v>
      </c>
      <c r="J37" s="2" t="s">
        <v>42</v>
      </c>
      <c r="K37" s="2">
        <v>6.1999999999999998E-3</v>
      </c>
      <c r="L37" s="2">
        <v>0.1</v>
      </c>
      <c r="M37" s="2">
        <v>2.7818000000000001</v>
      </c>
      <c r="N37" s="2">
        <v>8.8082999999999991</v>
      </c>
      <c r="O37" s="2">
        <v>1.8688</v>
      </c>
      <c r="P37" s="2">
        <v>9.7213999999999992</v>
      </c>
    </row>
    <row r="38" spans="2:16" x14ac:dyDescent="0.3">
      <c r="B38" s="20" t="s">
        <v>44</v>
      </c>
    </row>
    <row r="39" spans="2:16" x14ac:dyDescent="0.3">
      <c r="B39" s="10" t="s">
        <v>33</v>
      </c>
      <c r="C39" s="3" t="s">
        <v>34</v>
      </c>
      <c r="D39" s="3" t="s">
        <v>35</v>
      </c>
      <c r="E39" s="7">
        <f>100*EXP(E35/100)-100</f>
        <v>2.815301167641195</v>
      </c>
      <c r="M39" s="7">
        <f t="shared" ref="M39:N41" si="5">100*EXP(M35/100)-100</f>
        <v>0.85210996420856588</v>
      </c>
      <c r="N39" s="7">
        <f t="shared" si="5"/>
        <v>4.8167079295048865</v>
      </c>
    </row>
    <row r="40" spans="2:16" x14ac:dyDescent="0.3">
      <c r="B40" s="10" t="s">
        <v>33</v>
      </c>
      <c r="C40" s="3" t="s">
        <v>34</v>
      </c>
      <c r="D40" s="3" t="s">
        <v>36</v>
      </c>
      <c r="E40" s="7">
        <f t="shared" ref="E40:E41" si="6">100*EXP(E36/100)-100</f>
        <v>8.9495777757116741</v>
      </c>
      <c r="M40" s="7">
        <f t="shared" si="5"/>
        <v>5.7096501224159084</v>
      </c>
      <c r="N40" s="7">
        <f t="shared" si="5"/>
        <v>12.288694681662122</v>
      </c>
    </row>
    <row r="41" spans="2:16" x14ac:dyDescent="0.3">
      <c r="B41" s="10" t="s">
        <v>33</v>
      </c>
      <c r="C41" s="3" t="s">
        <v>35</v>
      </c>
      <c r="D41" s="3" t="s">
        <v>36</v>
      </c>
      <c r="E41" s="7">
        <f t="shared" si="6"/>
        <v>5.966307094766492</v>
      </c>
      <c r="M41" s="7">
        <f t="shared" si="5"/>
        <v>2.8208533438116348</v>
      </c>
      <c r="N41" s="7">
        <f t="shared" si="5"/>
        <v>9.2078760803782984</v>
      </c>
    </row>
  </sheetData>
  <mergeCells count="10">
    <mergeCell ref="B32:P32"/>
    <mergeCell ref="B21:K21"/>
    <mergeCell ref="D4:K4"/>
    <mergeCell ref="D5:D6"/>
    <mergeCell ref="E5:E6"/>
    <mergeCell ref="G5:G6"/>
    <mergeCell ref="H5:H6"/>
    <mergeCell ref="I5:I6"/>
    <mergeCell ref="J5:J6"/>
    <mergeCell ref="K5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77"/>
  <sheetViews>
    <sheetView zoomScale="90" zoomScaleNormal="90" workbookViewId="0"/>
  </sheetViews>
  <sheetFormatPr defaultRowHeight="14.4" x14ac:dyDescent="0.3"/>
  <cols>
    <col min="3" max="3" width="10.33203125" customWidth="1"/>
  </cols>
  <sheetData>
    <row r="2" spans="3:18" x14ac:dyDescent="0.3">
      <c r="C2" s="8" t="s">
        <v>71</v>
      </c>
    </row>
    <row r="3" spans="3:18" ht="14.4" customHeight="1" x14ac:dyDescent="0.3">
      <c r="C3" s="25" t="s">
        <v>1</v>
      </c>
      <c r="D3" s="25"/>
      <c r="E3" s="25"/>
      <c r="F3" s="25"/>
      <c r="G3" s="25"/>
      <c r="H3" s="25"/>
      <c r="I3" s="17"/>
      <c r="J3" s="17"/>
      <c r="K3" s="17"/>
    </row>
    <row r="4" spans="3:18" ht="14.4" customHeight="1" x14ac:dyDescent="0.3">
      <c r="C4" s="25" t="s">
        <v>2</v>
      </c>
      <c r="D4" s="25" t="s">
        <v>3</v>
      </c>
      <c r="E4" s="25" t="s">
        <v>4</v>
      </c>
      <c r="F4" s="25" t="s">
        <v>5</v>
      </c>
      <c r="G4" s="25" t="s">
        <v>6</v>
      </c>
      <c r="H4" s="25" t="s">
        <v>7</v>
      </c>
    </row>
    <row r="5" spans="3:18" x14ac:dyDescent="0.3">
      <c r="C5" s="25"/>
      <c r="D5" s="25"/>
      <c r="E5" s="25"/>
      <c r="F5" s="25"/>
      <c r="G5" s="25"/>
      <c r="H5" s="25"/>
    </row>
    <row r="6" spans="3:18" x14ac:dyDescent="0.3">
      <c r="C6" s="1" t="s">
        <v>57</v>
      </c>
      <c r="D6" s="1" t="s">
        <v>58</v>
      </c>
      <c r="E6" s="2">
        <v>18.111599999999999</v>
      </c>
      <c r="F6" s="2">
        <v>0.1</v>
      </c>
      <c r="G6" s="2">
        <v>5.0251999999999999</v>
      </c>
      <c r="H6" s="2">
        <v>31.197900000000001</v>
      </c>
    </row>
    <row r="7" spans="3:18" x14ac:dyDescent="0.3">
      <c r="C7" s="1" t="s">
        <v>59</v>
      </c>
      <c r="D7" s="1" t="s">
        <v>58</v>
      </c>
      <c r="E7" s="19">
        <v>-5.2706</v>
      </c>
      <c r="F7" s="2">
        <v>0.1</v>
      </c>
      <c r="G7" s="19">
        <v>-10.494199999999999</v>
      </c>
      <c r="H7" s="19">
        <v>-4.7120000000000002E-2</v>
      </c>
    </row>
    <row r="8" spans="3:18" x14ac:dyDescent="0.3">
      <c r="C8" s="1" t="s">
        <v>60</v>
      </c>
      <c r="D8" s="1" t="s">
        <v>58</v>
      </c>
      <c r="E8" s="2">
        <v>3.0362</v>
      </c>
      <c r="F8" s="2">
        <v>0.1</v>
      </c>
      <c r="G8" s="19">
        <v>-0.11799999999999999</v>
      </c>
      <c r="H8" s="2">
        <v>6.1905000000000001</v>
      </c>
    </row>
    <row r="9" spans="3:18" x14ac:dyDescent="0.3">
      <c r="C9" s="1" t="s">
        <v>61</v>
      </c>
      <c r="D9" s="1" t="s">
        <v>58</v>
      </c>
      <c r="E9" s="2">
        <v>1.5567</v>
      </c>
      <c r="F9" s="2">
        <v>0.1</v>
      </c>
      <c r="G9" s="2">
        <v>0.68889999999999996</v>
      </c>
      <c r="H9" s="2">
        <v>2.4243999999999999</v>
      </c>
    </row>
    <row r="10" spans="3:18" ht="15.6" customHeight="1" x14ac:dyDescent="0.3">
      <c r="C10" s="1" t="s">
        <v>62</v>
      </c>
      <c r="D10" s="1" t="s">
        <v>58</v>
      </c>
      <c r="E10" s="2">
        <v>0.4708</v>
      </c>
      <c r="F10" s="2">
        <v>0.1</v>
      </c>
      <c r="G10" s="19">
        <v>-0.85119999999999996</v>
      </c>
      <c r="H10" s="2">
        <v>1.7927</v>
      </c>
    </row>
    <row r="11" spans="3:18" x14ac:dyDescent="0.3">
      <c r="C11" s="1" t="s">
        <v>10</v>
      </c>
      <c r="D11" s="1"/>
      <c r="E11" s="2">
        <v>3.4434</v>
      </c>
      <c r="F11" s="2">
        <v>0.1</v>
      </c>
      <c r="G11" s="2">
        <v>2.9499</v>
      </c>
      <c r="H11" s="2">
        <v>4.0811999999999999</v>
      </c>
    </row>
    <row r="12" spans="3:18" x14ac:dyDescent="0.3">
      <c r="D12" s="11" t="s">
        <v>70</v>
      </c>
      <c r="E12" s="5">
        <f>E6+E9+E11</f>
        <v>23.111699999999999</v>
      </c>
    </row>
    <row r="13" spans="3:18" x14ac:dyDescent="0.3">
      <c r="C13" s="8" t="s">
        <v>14</v>
      </c>
      <c r="D13" s="11"/>
      <c r="E13" s="5"/>
    </row>
    <row r="14" spans="3:18" x14ac:dyDescent="0.3">
      <c r="E14" s="21" t="s">
        <v>4</v>
      </c>
      <c r="F14" s="21"/>
      <c r="G14" s="21" t="s">
        <v>6</v>
      </c>
      <c r="H14" s="21" t="s">
        <v>7</v>
      </c>
      <c r="O14" s="8" t="s">
        <v>79</v>
      </c>
      <c r="P14" s="6"/>
      <c r="Q14" s="6"/>
      <c r="R14" s="6"/>
    </row>
    <row r="15" spans="3:18" x14ac:dyDescent="0.3">
      <c r="D15" s="10" t="s">
        <v>73</v>
      </c>
      <c r="E15" s="7">
        <f>100*EXP(IFERROR(SQRT(E6),-SQRT(-E6))/100)-100</f>
        <v>4.3476289828995789</v>
      </c>
      <c r="G15" s="7">
        <f>100*EXP(IFERROR(SQRT(G6),-SQRT(-G6))/100)-100</f>
        <v>2.2670105930984334</v>
      </c>
      <c r="H15" s="7">
        <f>100*EXP(IFERROR(SQRT(H6),-SQRT(-H6))/100)-100</f>
        <v>5.7444428147017845</v>
      </c>
      <c r="I15" s="6" t="s">
        <v>77</v>
      </c>
      <c r="O15" s="6"/>
      <c r="P15" s="13" t="s">
        <v>54</v>
      </c>
      <c r="Q15" s="13" t="s">
        <v>55</v>
      </c>
      <c r="R15" s="13" t="s">
        <v>56</v>
      </c>
    </row>
    <row r="16" spans="3:18" x14ac:dyDescent="0.3">
      <c r="D16" s="11" t="s">
        <v>72</v>
      </c>
      <c r="I16" s="6"/>
      <c r="O16" s="11" t="s">
        <v>49</v>
      </c>
      <c r="P16" s="7">
        <v>0.1</v>
      </c>
      <c r="Q16" s="7">
        <f>P16*SQRT($E$12)</f>
        <v>0.48074629483751619</v>
      </c>
      <c r="R16" s="7">
        <f>100*EXP(Q16/100)-100</f>
        <v>0.48190373387598129</v>
      </c>
    </row>
    <row r="17" spans="3:18" x14ac:dyDescent="0.3">
      <c r="D17" s="10" t="s">
        <v>63</v>
      </c>
      <c r="E17" s="7">
        <f>100*EXP(IFERROR(SQRT(E8),-SQRT(-E8))/100)-100</f>
        <v>1.7577390721410069</v>
      </c>
      <c r="G17" s="7">
        <f t="shared" ref="G17:H20" si="0">100*EXP(IFERROR(SQRT(G8),-SQRT(-G8))/100)-100</f>
        <v>-0.34292195573877393</v>
      </c>
      <c r="H17" s="7">
        <f t="shared" si="0"/>
        <v>2.5192823539020139</v>
      </c>
      <c r="I17" s="6" t="s">
        <v>64</v>
      </c>
      <c r="O17" s="11" t="s">
        <v>50</v>
      </c>
      <c r="P17" s="7">
        <v>0.3</v>
      </c>
      <c r="Q17" s="7">
        <f t="shared" ref="Q17:Q20" si="1">P17*SQRT($E$12)</f>
        <v>1.4422388845125484</v>
      </c>
      <c r="R17" s="7">
        <f t="shared" ref="R17:R20" si="2">100*EXP(Q17/100)-100</f>
        <v>1.452689329198293</v>
      </c>
    </row>
    <row r="18" spans="3:18" x14ac:dyDescent="0.3">
      <c r="D18" s="10" t="s">
        <v>65</v>
      </c>
      <c r="E18" s="7">
        <f>100*EXP(IFERROR(SQRT(E9),-SQRT(-E9))/100)-100</f>
        <v>1.2554938152603796</v>
      </c>
      <c r="G18" s="7">
        <f t="shared" si="0"/>
        <v>0.83345404959050029</v>
      </c>
      <c r="H18" s="7">
        <f t="shared" si="0"/>
        <v>1.5692336507409124</v>
      </c>
      <c r="I18" s="6" t="s">
        <v>67</v>
      </c>
      <c r="O18" s="11" t="s">
        <v>51</v>
      </c>
      <c r="P18" s="7">
        <v>0.6</v>
      </c>
      <c r="Q18" s="7">
        <f t="shared" si="1"/>
        <v>2.8844777690250969</v>
      </c>
      <c r="R18" s="7">
        <f t="shared" si="2"/>
        <v>2.9264817212682601</v>
      </c>
    </row>
    <row r="19" spans="3:18" x14ac:dyDescent="0.3">
      <c r="D19" s="10" t="s">
        <v>66</v>
      </c>
      <c r="E19" s="7">
        <f>100*EXP(IFERROR(SQRT(E10),-SQRT(-E10))/100)-100</f>
        <v>0.68850806516446994</v>
      </c>
      <c r="G19" s="7">
        <f t="shared" si="0"/>
        <v>-0.91836206612975957</v>
      </c>
      <c r="H19" s="7">
        <f t="shared" si="0"/>
        <v>1.3479211120741326</v>
      </c>
      <c r="I19" s="6" t="s">
        <v>68</v>
      </c>
      <c r="O19" s="11" t="s">
        <v>52</v>
      </c>
      <c r="P19" s="7">
        <v>1</v>
      </c>
      <c r="Q19" s="7">
        <f t="shared" si="1"/>
        <v>4.8074629483751616</v>
      </c>
      <c r="R19" s="7">
        <f t="shared" si="2"/>
        <v>4.9248957310626764</v>
      </c>
    </row>
    <row r="20" spans="3:18" x14ac:dyDescent="0.3">
      <c r="D20" s="10" t="s">
        <v>10</v>
      </c>
      <c r="E20" s="7">
        <f>100*EXP(IFERROR(SQRT(E11),-SQRT(-E11))/100)-100</f>
        <v>1.8729640423666325</v>
      </c>
      <c r="G20" s="7">
        <f t="shared" si="0"/>
        <v>1.7323615984175404</v>
      </c>
      <c r="H20" s="7">
        <f t="shared" si="0"/>
        <v>2.0407421207872574</v>
      </c>
      <c r="I20" s="6" t="s">
        <v>69</v>
      </c>
      <c r="O20" s="11" t="s">
        <v>53</v>
      </c>
      <c r="P20" s="7">
        <v>2</v>
      </c>
      <c r="Q20" s="7">
        <f t="shared" si="1"/>
        <v>9.6149258967503233</v>
      </c>
      <c r="R20" s="14">
        <f t="shared" si="2"/>
        <v>10.092337441743766</v>
      </c>
    </row>
    <row r="21" spans="3:18" x14ac:dyDescent="0.3">
      <c r="D21" s="4" t="s">
        <v>74</v>
      </c>
      <c r="E21" s="7">
        <f>100*EXP(IFERROR(SQRT(E12),-SQRT(-E13))/100)-100</f>
        <v>4.9248957310626764</v>
      </c>
    </row>
    <row r="22" spans="3:18" ht="14.4" customHeight="1" x14ac:dyDescent="0.3">
      <c r="C22" s="25" t="s">
        <v>32</v>
      </c>
      <c r="D22" s="25"/>
      <c r="E22" s="25"/>
      <c r="F22" s="25"/>
      <c r="G22" s="25"/>
      <c r="H22" s="25"/>
      <c r="I22" s="25"/>
      <c r="J22" s="25"/>
      <c r="K22" s="25"/>
      <c r="L22" s="25"/>
    </row>
    <row r="23" spans="3:18" x14ac:dyDescent="0.3">
      <c r="C23" s="25" t="s">
        <v>16</v>
      </c>
      <c r="D23" s="25" t="s">
        <v>61</v>
      </c>
      <c r="E23" s="25" t="s">
        <v>4</v>
      </c>
      <c r="F23" s="1" t="s">
        <v>17</v>
      </c>
      <c r="G23" s="25" t="s">
        <v>19</v>
      </c>
      <c r="H23" s="25" t="s">
        <v>20</v>
      </c>
      <c r="I23" s="25" t="s">
        <v>21</v>
      </c>
      <c r="J23" s="25" t="s">
        <v>5</v>
      </c>
      <c r="K23" s="25" t="s">
        <v>6</v>
      </c>
      <c r="L23" s="25" t="s">
        <v>7</v>
      </c>
    </row>
    <row r="24" spans="3:18" x14ac:dyDescent="0.3">
      <c r="C24" s="25"/>
      <c r="D24" s="25"/>
      <c r="E24" s="25"/>
      <c r="F24" s="1" t="s">
        <v>18</v>
      </c>
      <c r="G24" s="25"/>
      <c r="H24" s="25"/>
      <c r="I24" s="25"/>
      <c r="J24" s="25"/>
      <c r="K24" s="25"/>
      <c r="L24" s="25"/>
    </row>
    <row r="25" spans="3:18" x14ac:dyDescent="0.3">
      <c r="C25" s="1" t="s">
        <v>61</v>
      </c>
      <c r="D25" s="1">
        <v>1</v>
      </c>
      <c r="E25" s="2">
        <v>210.14</v>
      </c>
      <c r="F25" s="2">
        <v>1.2991999999999999</v>
      </c>
      <c r="G25" s="2">
        <v>33</v>
      </c>
      <c r="H25" s="2">
        <v>161.74</v>
      </c>
      <c r="I25" s="2" t="s">
        <v>22</v>
      </c>
      <c r="J25" s="2">
        <v>0.1</v>
      </c>
      <c r="K25" s="2">
        <v>207.94</v>
      </c>
      <c r="L25" s="2">
        <v>212.34</v>
      </c>
    </row>
    <row r="26" spans="3:18" x14ac:dyDescent="0.3">
      <c r="C26" s="1" t="s">
        <v>61</v>
      </c>
      <c r="D26" s="1">
        <v>2</v>
      </c>
      <c r="E26" s="2">
        <v>212.1</v>
      </c>
      <c r="F26" s="2">
        <v>1.2991999999999999</v>
      </c>
      <c r="G26" s="2">
        <v>33</v>
      </c>
      <c r="H26" s="2">
        <v>163.25</v>
      </c>
      <c r="I26" s="2" t="s">
        <v>22</v>
      </c>
      <c r="J26" s="2">
        <v>0.1</v>
      </c>
      <c r="K26" s="2">
        <v>209.9</v>
      </c>
      <c r="L26" s="2">
        <v>214.29</v>
      </c>
    </row>
    <row r="27" spans="3:18" x14ac:dyDescent="0.3">
      <c r="C27" s="1" t="s">
        <v>61</v>
      </c>
      <c r="D27" s="1">
        <v>3</v>
      </c>
      <c r="E27" s="2">
        <v>212.9</v>
      </c>
      <c r="F27" s="2">
        <v>1.2991999999999999</v>
      </c>
      <c r="G27" s="2">
        <v>33</v>
      </c>
      <c r="H27" s="2">
        <v>163.87</v>
      </c>
      <c r="I27" s="2" t="s">
        <v>22</v>
      </c>
      <c r="J27" s="2">
        <v>0.1</v>
      </c>
      <c r="K27" s="2">
        <v>210.7</v>
      </c>
      <c r="L27" s="2">
        <v>215.1</v>
      </c>
    </row>
    <row r="28" spans="3:18" x14ac:dyDescent="0.3">
      <c r="C28" s="1" t="s">
        <v>61</v>
      </c>
      <c r="D28" s="1">
        <v>4</v>
      </c>
      <c r="E28" s="2">
        <v>212.6</v>
      </c>
      <c r="F28" s="2">
        <v>1.2991999999999999</v>
      </c>
      <c r="G28" s="2">
        <v>33</v>
      </c>
      <c r="H28" s="2">
        <v>163.63999999999999</v>
      </c>
      <c r="I28" s="2" t="s">
        <v>22</v>
      </c>
      <c r="J28" s="2">
        <v>0.1</v>
      </c>
      <c r="K28" s="2">
        <v>210.4</v>
      </c>
      <c r="L28" s="2">
        <v>214.8</v>
      </c>
    </row>
    <row r="30" spans="3:18" x14ac:dyDescent="0.3">
      <c r="C30" s="20" t="s">
        <v>43</v>
      </c>
    </row>
    <row r="31" spans="3:18" x14ac:dyDescent="0.3">
      <c r="C31" s="21" t="s">
        <v>61</v>
      </c>
      <c r="D31" s="21">
        <v>1</v>
      </c>
      <c r="E31" s="9">
        <f>EXP(E25/100)</f>
        <v>8.1776105570277284</v>
      </c>
    </row>
    <row r="32" spans="3:18" x14ac:dyDescent="0.3">
      <c r="C32" s="21" t="s">
        <v>61</v>
      </c>
      <c r="D32" s="21">
        <v>2</v>
      </c>
      <c r="E32" s="9">
        <f t="shared" ref="E32:E34" si="3">EXP(E26/100)</f>
        <v>8.3394727921329928</v>
      </c>
    </row>
    <row r="33" spans="3:19" x14ac:dyDescent="0.3">
      <c r="C33" s="21" t="s">
        <v>61</v>
      </c>
      <c r="D33" s="21">
        <v>3</v>
      </c>
      <c r="E33" s="9">
        <f t="shared" si="3"/>
        <v>8.4064561506599684</v>
      </c>
    </row>
    <row r="34" spans="3:19" x14ac:dyDescent="0.3">
      <c r="C34" s="21" t="s">
        <v>61</v>
      </c>
      <c r="D34" s="21">
        <v>4</v>
      </c>
      <c r="E34" s="9">
        <f t="shared" si="3"/>
        <v>8.381274573459967</v>
      </c>
    </row>
    <row r="36" spans="3:19" ht="14.4" customHeight="1" x14ac:dyDescent="0.3">
      <c r="C36" s="25" t="s">
        <v>37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3:19" x14ac:dyDescent="0.3">
      <c r="C37" s="25" t="s">
        <v>16</v>
      </c>
      <c r="D37" s="25" t="s">
        <v>61</v>
      </c>
      <c r="E37" s="25" t="s">
        <v>61</v>
      </c>
      <c r="F37" s="25" t="s">
        <v>4</v>
      </c>
      <c r="G37" s="1" t="s">
        <v>17</v>
      </c>
      <c r="H37" s="25" t="s">
        <v>19</v>
      </c>
      <c r="I37" s="25" t="s">
        <v>20</v>
      </c>
      <c r="J37" s="25" t="s">
        <v>21</v>
      </c>
      <c r="K37" s="25" t="s">
        <v>5</v>
      </c>
      <c r="L37" s="25" t="s">
        <v>6</v>
      </c>
      <c r="M37" s="25" t="s">
        <v>7</v>
      </c>
    </row>
    <row r="38" spans="3:19" x14ac:dyDescent="0.3">
      <c r="C38" s="25"/>
      <c r="D38" s="25"/>
      <c r="E38" s="25"/>
      <c r="F38" s="25"/>
      <c r="G38" s="1" t="s">
        <v>18</v>
      </c>
      <c r="H38" s="25"/>
      <c r="I38" s="25"/>
      <c r="J38" s="25"/>
      <c r="K38" s="25"/>
      <c r="L38" s="25"/>
      <c r="M38" s="25"/>
    </row>
    <row r="39" spans="3:19" x14ac:dyDescent="0.3">
      <c r="C39" s="1" t="s">
        <v>61</v>
      </c>
      <c r="D39" s="1">
        <v>1</v>
      </c>
      <c r="E39" s="1">
        <v>2</v>
      </c>
      <c r="F39" s="19">
        <v>-1.9582999999999999</v>
      </c>
      <c r="G39" s="2">
        <v>0.59589999999999999</v>
      </c>
      <c r="H39" s="2">
        <v>33</v>
      </c>
      <c r="I39" s="19">
        <v>-3.29</v>
      </c>
      <c r="J39" s="2">
        <v>2.3999999999999998E-3</v>
      </c>
      <c r="K39" s="2">
        <v>0.1</v>
      </c>
      <c r="L39" s="19">
        <v>-2.9668000000000001</v>
      </c>
      <c r="M39" s="19">
        <v>-0.94989999999999997</v>
      </c>
    </row>
    <row r="40" spans="3:19" x14ac:dyDescent="0.3">
      <c r="C40" s="1" t="s">
        <v>61</v>
      </c>
      <c r="D40" s="1">
        <v>1</v>
      </c>
      <c r="E40" s="1">
        <v>3</v>
      </c>
      <c r="F40" s="19">
        <v>-2.7654000000000001</v>
      </c>
      <c r="G40" s="2">
        <v>0.59589999999999999</v>
      </c>
      <c r="H40" s="2">
        <v>33</v>
      </c>
      <c r="I40" s="19">
        <v>-4.6399999999999997</v>
      </c>
      <c r="J40" s="2" t="s">
        <v>22</v>
      </c>
      <c r="K40" s="2">
        <v>0.1</v>
      </c>
      <c r="L40" s="19">
        <v>-3.7738999999999998</v>
      </c>
      <c r="M40" s="19">
        <v>-1.7569999999999999</v>
      </c>
    </row>
    <row r="41" spans="3:19" x14ac:dyDescent="0.3">
      <c r="C41" s="1" t="s">
        <v>61</v>
      </c>
      <c r="D41" s="1">
        <v>1</v>
      </c>
      <c r="E41" s="1">
        <v>4</v>
      </c>
      <c r="F41" s="19">
        <v>-2.4626999999999999</v>
      </c>
      <c r="G41" s="2">
        <v>0.59589999999999999</v>
      </c>
      <c r="H41" s="2">
        <v>33</v>
      </c>
      <c r="I41" s="19">
        <v>-4.13</v>
      </c>
      <c r="J41" s="2">
        <v>2.0000000000000001E-4</v>
      </c>
      <c r="K41" s="2">
        <v>0.1</v>
      </c>
      <c r="L41" s="19">
        <v>-3.4710999999999999</v>
      </c>
      <c r="M41" s="19">
        <v>-1.4541999999999999</v>
      </c>
    </row>
    <row r="42" spans="3:19" x14ac:dyDescent="0.3">
      <c r="C42" s="1" t="s">
        <v>61</v>
      </c>
      <c r="D42" s="1">
        <v>2</v>
      </c>
      <c r="E42" s="1">
        <v>3</v>
      </c>
      <c r="F42" s="19">
        <v>-0.80710000000000004</v>
      </c>
      <c r="G42" s="2">
        <v>0.59589999999999999</v>
      </c>
      <c r="H42" s="2">
        <v>33</v>
      </c>
      <c r="I42" s="19">
        <v>-1.35</v>
      </c>
      <c r="J42" s="2">
        <v>0.18479999999999999</v>
      </c>
      <c r="K42" s="2">
        <v>0.1</v>
      </c>
      <c r="L42" s="19">
        <v>-1.8156000000000001</v>
      </c>
      <c r="M42" s="2">
        <v>0.2014</v>
      </c>
    </row>
    <row r="43" spans="3:19" x14ac:dyDescent="0.3">
      <c r="C43" s="1" t="s">
        <v>61</v>
      </c>
      <c r="D43" s="1">
        <v>2</v>
      </c>
      <c r="E43" s="1">
        <v>4</v>
      </c>
      <c r="F43" s="19">
        <v>-0.50429999999999997</v>
      </c>
      <c r="G43" s="2">
        <v>0.59589999999999999</v>
      </c>
      <c r="H43" s="2">
        <v>33</v>
      </c>
      <c r="I43" s="19">
        <v>-0.85</v>
      </c>
      <c r="J43" s="2">
        <v>0.40350000000000003</v>
      </c>
      <c r="K43" s="2">
        <v>0.1</v>
      </c>
      <c r="L43" s="19">
        <v>-1.5127999999999999</v>
      </c>
      <c r="M43" s="2">
        <v>0.50409999999999999</v>
      </c>
    </row>
    <row r="44" spans="3:19" x14ac:dyDescent="0.3">
      <c r="C44" s="1" t="s">
        <v>61</v>
      </c>
      <c r="D44" s="1">
        <v>3</v>
      </c>
      <c r="E44" s="1">
        <v>4</v>
      </c>
      <c r="F44" s="2">
        <v>0.30280000000000001</v>
      </c>
      <c r="G44" s="2">
        <v>0.59589999999999999</v>
      </c>
      <c r="H44" s="2">
        <v>33</v>
      </c>
      <c r="I44" s="2">
        <v>0.51</v>
      </c>
      <c r="J44" s="2">
        <v>0.61480000000000001</v>
      </c>
      <c r="K44" s="2">
        <v>0.1</v>
      </c>
      <c r="L44" s="19">
        <v>-0.70569999999999999</v>
      </c>
      <c r="M44" s="2">
        <v>1.3111999999999999</v>
      </c>
    </row>
    <row r="46" spans="3:19" x14ac:dyDescent="0.3">
      <c r="C46" s="20" t="s">
        <v>44</v>
      </c>
    </row>
    <row r="47" spans="3:19" x14ac:dyDescent="0.3">
      <c r="C47" s="25" t="s">
        <v>16</v>
      </c>
      <c r="D47" s="25" t="s">
        <v>61</v>
      </c>
      <c r="E47" s="25" t="s">
        <v>61</v>
      </c>
      <c r="F47" s="25" t="s">
        <v>4</v>
      </c>
      <c r="G47" s="22" t="s">
        <v>17</v>
      </c>
      <c r="H47" s="25" t="s">
        <v>19</v>
      </c>
      <c r="I47" s="25" t="s">
        <v>20</v>
      </c>
      <c r="J47" s="25" t="s">
        <v>21</v>
      </c>
      <c r="K47" s="25" t="s">
        <v>5</v>
      </c>
      <c r="L47" s="25" t="s">
        <v>6</v>
      </c>
      <c r="M47" s="25" t="s">
        <v>7</v>
      </c>
      <c r="O47" s="8" t="s">
        <v>78</v>
      </c>
      <c r="P47" s="6"/>
      <c r="Q47" s="6"/>
      <c r="R47" s="6"/>
    </row>
    <row r="48" spans="3:19" x14ac:dyDescent="0.3">
      <c r="C48" s="25"/>
      <c r="D48" s="25"/>
      <c r="E48" s="25"/>
      <c r="F48" s="25"/>
      <c r="G48" s="22" t="s">
        <v>18</v>
      </c>
      <c r="H48" s="25"/>
      <c r="I48" s="25"/>
      <c r="J48" s="25"/>
      <c r="K48" s="25"/>
      <c r="L48" s="25"/>
      <c r="M48" s="25"/>
      <c r="O48" s="6"/>
      <c r="P48" s="13" t="s">
        <v>54</v>
      </c>
      <c r="Q48" s="13" t="s">
        <v>55</v>
      </c>
      <c r="R48" s="13" t="s">
        <v>80</v>
      </c>
      <c r="S48" s="13" t="s">
        <v>81</v>
      </c>
    </row>
    <row r="49" spans="3:19" x14ac:dyDescent="0.3">
      <c r="C49" s="3" t="s">
        <v>61</v>
      </c>
      <c r="D49" s="3">
        <v>1</v>
      </c>
      <c r="E49" s="3">
        <v>2</v>
      </c>
      <c r="F49" s="7">
        <f t="shared" ref="F49:F54" si="4">100*EXP(F39/100)-100</f>
        <v>-1.9392498611745026</v>
      </c>
      <c r="L49" s="7">
        <f t="shared" ref="L49:M54" si="5">100*EXP(L39/100)-100</f>
        <v>-2.9232225045240199</v>
      </c>
      <c r="M49" s="7">
        <f t="shared" si="5"/>
        <v>-0.94540270116218039</v>
      </c>
      <c r="O49" s="11" t="s">
        <v>49</v>
      </c>
      <c r="P49" s="7">
        <v>0.2</v>
      </c>
      <c r="Q49" s="7">
        <f>P49*SQRT($E$12)</f>
        <v>0.96149258967503237</v>
      </c>
      <c r="R49" s="7">
        <f>100*EXP(Q49/100)-100</f>
        <v>0.96612977983919279</v>
      </c>
      <c r="S49" s="7">
        <f>100*EXP(-Q49/100)-100</f>
        <v>-0.9568850286188848</v>
      </c>
    </row>
    <row r="50" spans="3:19" x14ac:dyDescent="0.3">
      <c r="C50" s="3" t="s">
        <v>61</v>
      </c>
      <c r="D50" s="3">
        <v>1</v>
      </c>
      <c r="E50" s="3">
        <v>3</v>
      </c>
      <c r="F50" s="7">
        <f t="shared" si="4"/>
        <v>-2.7275128611903341</v>
      </c>
      <c r="L50" s="7">
        <f t="shared" si="5"/>
        <v>-3.7035758237890803</v>
      </c>
      <c r="M50" s="7">
        <f t="shared" si="5"/>
        <v>-1.7416547583981554</v>
      </c>
      <c r="O50" s="11" t="s">
        <v>50</v>
      </c>
      <c r="P50" s="7">
        <v>0.6</v>
      </c>
      <c r="Q50" s="7">
        <f t="shared" ref="Q50:Q53" si="6">P50*SQRT($E$12)</f>
        <v>2.8844777690250969</v>
      </c>
      <c r="R50" s="7">
        <f t="shared" ref="R50:R53" si="7">100*EXP(Q50/100)-100</f>
        <v>2.9264817212682601</v>
      </c>
      <c r="S50" s="7">
        <f t="shared" ref="S50:S53" si="8">100*EXP(-Q50/100)-100</f>
        <v>-2.843273832280957</v>
      </c>
    </row>
    <row r="51" spans="3:19" x14ac:dyDescent="0.3">
      <c r="C51" s="3" t="s">
        <v>61</v>
      </c>
      <c r="D51" s="3">
        <v>1</v>
      </c>
      <c r="E51" s="3">
        <v>4</v>
      </c>
      <c r="F51" s="7">
        <f t="shared" si="4"/>
        <v>-2.4326229519098064</v>
      </c>
      <c r="L51" s="7">
        <f t="shared" si="5"/>
        <v>-3.4115483449085247</v>
      </c>
      <c r="M51" s="7">
        <f t="shared" si="5"/>
        <v>-1.4436775792313341</v>
      </c>
      <c r="O51" s="11" t="s">
        <v>51</v>
      </c>
      <c r="P51" s="7">
        <v>1.2</v>
      </c>
      <c r="Q51" s="7">
        <f t="shared" si="6"/>
        <v>5.7689555380501938</v>
      </c>
      <c r="R51" s="7">
        <f t="shared" si="7"/>
        <v>5.9386063951856869</v>
      </c>
      <c r="S51" s="7">
        <f t="shared" si="8"/>
        <v>-5.6057056037085715</v>
      </c>
    </row>
    <row r="52" spans="3:19" x14ac:dyDescent="0.3">
      <c r="C52" s="3" t="s">
        <v>61</v>
      </c>
      <c r="D52" s="3">
        <v>2</v>
      </c>
      <c r="E52" s="3">
        <v>3</v>
      </c>
      <c r="F52" s="7">
        <f t="shared" si="4"/>
        <v>-0.80385169285355573</v>
      </c>
      <c r="L52" s="7">
        <f t="shared" si="5"/>
        <v>-1.7992172812433154</v>
      </c>
      <c r="M52" s="7">
        <f t="shared" si="5"/>
        <v>0.20160294602156625</v>
      </c>
      <c r="O52" s="11" t="s">
        <v>52</v>
      </c>
      <c r="P52" s="7">
        <v>2</v>
      </c>
      <c r="Q52" s="7">
        <f t="shared" si="6"/>
        <v>9.6149258967503233</v>
      </c>
      <c r="R52" s="14">
        <f t="shared" si="7"/>
        <v>10.092337441743766</v>
      </c>
      <c r="S52" s="7">
        <f t="shared" si="8"/>
        <v>-9.1671570213360098</v>
      </c>
    </row>
    <row r="53" spans="3:19" x14ac:dyDescent="0.3">
      <c r="C53" s="3" t="s">
        <v>61</v>
      </c>
      <c r="D53" s="3">
        <v>2</v>
      </c>
      <c r="E53" s="3">
        <v>4</v>
      </c>
      <c r="F53" s="7">
        <f t="shared" si="4"/>
        <v>-0.50303054240471567</v>
      </c>
      <c r="L53" s="7">
        <f t="shared" si="5"/>
        <v>-1.5014146655513798</v>
      </c>
      <c r="M53" s="7">
        <f t="shared" si="5"/>
        <v>0.50537272174808834</v>
      </c>
      <c r="O53" s="11" t="s">
        <v>53</v>
      </c>
      <c r="P53" s="7">
        <v>4</v>
      </c>
      <c r="Q53" s="7">
        <f t="shared" si="6"/>
        <v>19.229851793500647</v>
      </c>
      <c r="R53" s="14">
        <f t="shared" si="7"/>
        <v>21.203227633867726</v>
      </c>
      <c r="S53" s="14">
        <f t="shared" si="8"/>
        <v>-17.493946364133734</v>
      </c>
    </row>
    <row r="54" spans="3:19" x14ac:dyDescent="0.3">
      <c r="C54" s="3" t="s">
        <v>61</v>
      </c>
      <c r="D54" s="3">
        <v>3</v>
      </c>
      <c r="E54" s="3">
        <v>4</v>
      </c>
      <c r="F54" s="7">
        <f t="shared" si="4"/>
        <v>0.30325890226845331</v>
      </c>
      <c r="L54" s="7">
        <f t="shared" si="5"/>
        <v>-0.70321578468744406</v>
      </c>
      <c r="M54" s="7">
        <f t="shared" si="5"/>
        <v>1.3198339219258912</v>
      </c>
    </row>
    <row r="57" spans="3:19" ht="14.4" customHeight="1" x14ac:dyDescent="0.3">
      <c r="C57" s="25" t="s">
        <v>15</v>
      </c>
      <c r="D57" s="25"/>
      <c r="E57" s="25"/>
      <c r="F57" s="25"/>
      <c r="G57" s="25"/>
      <c r="H57" s="25"/>
      <c r="I57" s="25"/>
      <c r="J57" s="25"/>
      <c r="K57" s="25"/>
      <c r="L57" s="25"/>
    </row>
    <row r="58" spans="3:19" x14ac:dyDescent="0.3">
      <c r="C58" s="25" t="s">
        <v>16</v>
      </c>
      <c r="D58" s="25" t="s">
        <v>61</v>
      </c>
      <c r="E58" s="25" t="s">
        <v>4</v>
      </c>
      <c r="F58" s="22" t="s">
        <v>17</v>
      </c>
      <c r="G58" s="25" t="s">
        <v>19</v>
      </c>
      <c r="H58" s="25" t="s">
        <v>20</v>
      </c>
      <c r="I58" s="25" t="s">
        <v>21</v>
      </c>
      <c r="J58" s="25" t="s">
        <v>5</v>
      </c>
      <c r="K58" s="25" t="s">
        <v>6</v>
      </c>
      <c r="L58" s="25" t="s">
        <v>7</v>
      </c>
    </row>
    <row r="59" spans="3:19" x14ac:dyDescent="0.3">
      <c r="C59" s="25"/>
      <c r="D59" s="25"/>
      <c r="E59" s="25"/>
      <c r="F59" s="22" t="s">
        <v>18</v>
      </c>
      <c r="G59" s="25"/>
      <c r="H59" s="25"/>
      <c r="I59" s="25"/>
      <c r="J59" s="25"/>
      <c r="K59" s="25"/>
      <c r="L59" s="25"/>
    </row>
    <row r="60" spans="3:19" x14ac:dyDescent="0.3">
      <c r="C60" s="22" t="s">
        <v>8</v>
      </c>
      <c r="D60" s="22"/>
      <c r="E60" s="2">
        <v>212.89</v>
      </c>
      <c r="F60" s="2">
        <v>1.3004</v>
      </c>
      <c r="G60" s="2">
        <v>11</v>
      </c>
      <c r="H60" s="2">
        <v>163.72</v>
      </c>
      <c r="I60" s="2" t="s">
        <v>22</v>
      </c>
      <c r="J60" s="2">
        <v>0.1</v>
      </c>
      <c r="K60" s="2">
        <v>210.56</v>
      </c>
      <c r="L60" s="2">
        <v>215.23</v>
      </c>
    </row>
    <row r="61" spans="3:19" x14ac:dyDescent="0.3">
      <c r="C61" s="22" t="s">
        <v>61</v>
      </c>
      <c r="D61" s="22">
        <v>1</v>
      </c>
      <c r="E61" s="19">
        <v>-2.4626999999999999</v>
      </c>
      <c r="F61" s="2">
        <v>0.59589999999999999</v>
      </c>
      <c r="G61" s="2">
        <v>33</v>
      </c>
      <c r="H61" s="19">
        <v>-4.13</v>
      </c>
      <c r="I61" s="2">
        <v>2.0000000000000001E-4</v>
      </c>
      <c r="J61" s="2">
        <v>0.1</v>
      </c>
      <c r="K61" s="19">
        <v>-3.4710999999999999</v>
      </c>
      <c r="L61" s="19">
        <v>-1.4541999999999999</v>
      </c>
    </row>
    <row r="62" spans="3:19" x14ac:dyDescent="0.3">
      <c r="C62" s="22" t="s">
        <v>61</v>
      </c>
      <c r="D62" s="22">
        <v>2</v>
      </c>
      <c r="E62" s="19">
        <v>-0.50429999999999997</v>
      </c>
      <c r="F62" s="2">
        <v>0.59589999999999999</v>
      </c>
      <c r="G62" s="2">
        <v>33</v>
      </c>
      <c r="H62" s="19">
        <v>-0.85</v>
      </c>
      <c r="I62" s="2">
        <v>0.40350000000000003</v>
      </c>
      <c r="J62" s="2">
        <v>0.1</v>
      </c>
      <c r="K62" s="19">
        <v>-1.5127999999999999</v>
      </c>
      <c r="L62" s="2">
        <v>0.50409999999999999</v>
      </c>
    </row>
    <row r="63" spans="3:19" x14ac:dyDescent="0.3">
      <c r="C63" s="22" t="s">
        <v>61</v>
      </c>
      <c r="D63" s="22">
        <v>3</v>
      </c>
      <c r="E63" s="2">
        <v>0.30280000000000001</v>
      </c>
      <c r="F63" s="2">
        <v>0.59589999999999999</v>
      </c>
      <c r="G63" s="2">
        <v>33</v>
      </c>
      <c r="H63" s="2">
        <v>0.51</v>
      </c>
      <c r="I63" s="2">
        <v>0.61480000000000001</v>
      </c>
      <c r="J63" s="2">
        <v>0.1</v>
      </c>
      <c r="K63" s="19">
        <v>-0.70569999999999999</v>
      </c>
      <c r="L63" s="2">
        <v>1.3111999999999999</v>
      </c>
    </row>
    <row r="64" spans="3:19" x14ac:dyDescent="0.3">
      <c r="C64" s="22" t="s">
        <v>61</v>
      </c>
      <c r="D64" s="22">
        <v>4</v>
      </c>
      <c r="E64" s="2">
        <v>0</v>
      </c>
      <c r="F64" s="2" t="s">
        <v>47</v>
      </c>
      <c r="G64" s="2" t="s">
        <v>47</v>
      </c>
      <c r="H64" s="2" t="s">
        <v>47</v>
      </c>
      <c r="I64" s="2" t="s">
        <v>47</v>
      </c>
      <c r="J64" s="2" t="s">
        <v>47</v>
      </c>
      <c r="K64" s="2" t="s">
        <v>47</v>
      </c>
      <c r="L64" s="2" t="s">
        <v>47</v>
      </c>
    </row>
    <row r="65" spans="3:12" x14ac:dyDescent="0.3">
      <c r="C65" s="18" t="s">
        <v>82</v>
      </c>
      <c r="D65" s="22">
        <v>1</v>
      </c>
      <c r="E65" s="2">
        <v>5.0018000000000002</v>
      </c>
      <c r="F65" s="2">
        <v>0.86009999999999998</v>
      </c>
      <c r="G65" s="2">
        <v>213</v>
      </c>
      <c r="H65" s="2">
        <v>5.82</v>
      </c>
      <c r="I65" s="2" t="s">
        <v>22</v>
      </c>
      <c r="J65" s="2">
        <v>0.1</v>
      </c>
      <c r="K65" s="2">
        <v>3.5808</v>
      </c>
      <c r="L65" s="2">
        <v>6.4226999999999999</v>
      </c>
    </row>
    <row r="66" spans="3:12" x14ac:dyDescent="0.3">
      <c r="C66" s="18" t="s">
        <v>82</v>
      </c>
      <c r="D66" s="22">
        <v>2</v>
      </c>
      <c r="E66" s="2">
        <v>6.2644000000000002</v>
      </c>
      <c r="F66" s="2">
        <v>0.86009999999999998</v>
      </c>
      <c r="G66" s="2">
        <v>213</v>
      </c>
      <c r="H66" s="2">
        <v>7.28</v>
      </c>
      <c r="I66" s="2" t="s">
        <v>22</v>
      </c>
      <c r="J66" s="2">
        <v>0.1</v>
      </c>
      <c r="K66" s="2">
        <v>4.8433999999999999</v>
      </c>
      <c r="L66" s="2">
        <v>7.6852999999999998</v>
      </c>
    </row>
    <row r="67" spans="3:12" x14ac:dyDescent="0.3">
      <c r="C67" s="18" t="s">
        <v>82</v>
      </c>
      <c r="D67" s="22">
        <v>3</v>
      </c>
      <c r="E67" s="2">
        <v>3.3092999999999999</v>
      </c>
      <c r="F67" s="2">
        <v>0.86009999999999998</v>
      </c>
      <c r="G67" s="2">
        <v>213</v>
      </c>
      <c r="H67" s="2">
        <v>3.85</v>
      </c>
      <c r="I67" s="2">
        <v>2.0000000000000001E-4</v>
      </c>
      <c r="J67" s="2">
        <v>0.1</v>
      </c>
      <c r="K67" s="2">
        <v>1.8883000000000001</v>
      </c>
      <c r="L67" s="2">
        <v>4.7302</v>
      </c>
    </row>
    <row r="68" spans="3:12" x14ac:dyDescent="0.3">
      <c r="C68" s="18" t="s">
        <v>82</v>
      </c>
      <c r="D68" s="22">
        <v>4</v>
      </c>
      <c r="E68" s="2">
        <v>3.5649999999999999</v>
      </c>
      <c r="F68" s="2">
        <v>0.86009999999999998</v>
      </c>
      <c r="G68" s="2">
        <v>213</v>
      </c>
      <c r="H68" s="2">
        <v>4.1399999999999997</v>
      </c>
      <c r="I68" s="2" t="s">
        <v>22</v>
      </c>
      <c r="J68" s="2">
        <v>0.1</v>
      </c>
      <c r="K68" s="2">
        <v>2.1440000000000001</v>
      </c>
      <c r="L68" s="2">
        <v>4.9859</v>
      </c>
    </row>
    <row r="69" spans="3:12" x14ac:dyDescent="0.3">
      <c r="C69" s="22" t="s">
        <v>62</v>
      </c>
      <c r="D69" s="22"/>
      <c r="E69" s="19">
        <v>-1.7649999999999999</v>
      </c>
      <c r="F69" s="2">
        <v>0.43569999999999998</v>
      </c>
      <c r="G69" s="2">
        <v>11</v>
      </c>
      <c r="H69" s="19">
        <v>-4.05</v>
      </c>
      <c r="I69" s="2">
        <v>1.9E-3</v>
      </c>
      <c r="J69" s="2">
        <v>0.1</v>
      </c>
      <c r="K69" s="19">
        <v>-2.5476000000000001</v>
      </c>
      <c r="L69" s="19">
        <v>-0.98250000000000004</v>
      </c>
    </row>
    <row r="71" spans="3:12" x14ac:dyDescent="0.3">
      <c r="C71" s="20" t="s">
        <v>44</v>
      </c>
    </row>
    <row r="72" spans="3:12" x14ac:dyDescent="0.3">
      <c r="C72" s="21" t="s">
        <v>16</v>
      </c>
      <c r="D72" s="21" t="s">
        <v>61</v>
      </c>
      <c r="E72" s="21" t="s">
        <v>4</v>
      </c>
      <c r="F72" s="21" t="s">
        <v>6</v>
      </c>
      <c r="G72" s="21" t="s">
        <v>7</v>
      </c>
    </row>
    <row r="73" spans="3:12" x14ac:dyDescent="0.3">
      <c r="C73" s="4" t="s">
        <v>82</v>
      </c>
      <c r="D73" s="21">
        <v>1</v>
      </c>
      <c r="E73" s="7">
        <f>100*EXP(E65/100)-100</f>
        <v>5.1290019426065641</v>
      </c>
      <c r="F73" s="7">
        <f t="shared" ref="F73:G77" si="9">100*EXP(K65/100)-100</f>
        <v>3.6456827674815173</v>
      </c>
      <c r="G73" s="7">
        <f t="shared" si="9"/>
        <v>6.6334429205440131</v>
      </c>
    </row>
    <row r="74" spans="3:12" x14ac:dyDescent="0.3">
      <c r="C74" s="4" t="s">
        <v>82</v>
      </c>
      <c r="D74" s="21">
        <v>2</v>
      </c>
      <c r="E74" s="7">
        <f t="shared" ref="E74:E77" si="10">100*EXP(E66/100)-100</f>
        <v>6.4647757157152057</v>
      </c>
      <c r="F74" s="7">
        <f t="shared" si="9"/>
        <v>4.9626094211971292</v>
      </c>
      <c r="G74" s="7">
        <f t="shared" si="9"/>
        <v>7.9883321876113484</v>
      </c>
    </row>
    <row r="75" spans="3:12" x14ac:dyDescent="0.3">
      <c r="C75" s="4" t="s">
        <v>82</v>
      </c>
      <c r="D75" s="21">
        <v>3</v>
      </c>
      <c r="E75" s="7">
        <f t="shared" si="10"/>
        <v>3.364666391118277</v>
      </c>
      <c r="F75" s="7">
        <f t="shared" si="9"/>
        <v>1.9062411340036647</v>
      </c>
      <c r="G75" s="7">
        <f t="shared" si="9"/>
        <v>4.8438589727669381</v>
      </c>
    </row>
    <row r="76" spans="3:12" x14ac:dyDescent="0.3">
      <c r="C76" s="4" t="s">
        <v>82</v>
      </c>
      <c r="D76" s="21">
        <v>4</v>
      </c>
      <c r="E76" s="7">
        <f t="shared" si="10"/>
        <v>3.6293080432415366</v>
      </c>
      <c r="F76" s="7">
        <f t="shared" si="9"/>
        <v>2.1671488209044014</v>
      </c>
      <c r="G76" s="7">
        <f t="shared" si="9"/>
        <v>5.1122877601104051</v>
      </c>
    </row>
    <row r="77" spans="3:12" x14ac:dyDescent="0.3">
      <c r="C77" s="4" t="s">
        <v>62</v>
      </c>
      <c r="D77" s="20"/>
      <c r="E77" s="7">
        <f t="shared" si="10"/>
        <v>-1.7495151115991661</v>
      </c>
      <c r="F77" s="7">
        <f t="shared" si="9"/>
        <v>-2.5154225016412681</v>
      </c>
      <c r="G77" s="7">
        <f t="shared" si="9"/>
        <v>-0.97768923689032761</v>
      </c>
    </row>
  </sheetData>
  <mergeCells count="48">
    <mergeCell ref="C57:L57"/>
    <mergeCell ref="C58:C59"/>
    <mergeCell ref="D58:D59"/>
    <mergeCell ref="E58:E59"/>
    <mergeCell ref="G58:G59"/>
    <mergeCell ref="H58:H59"/>
    <mergeCell ref="I58:I59"/>
    <mergeCell ref="J58:J59"/>
    <mergeCell ref="K58:K59"/>
    <mergeCell ref="L58:L59"/>
    <mergeCell ref="I47:I48"/>
    <mergeCell ref="J47:J48"/>
    <mergeCell ref="K47:K48"/>
    <mergeCell ref="L47:L48"/>
    <mergeCell ref="M47:M48"/>
    <mergeCell ref="C47:C48"/>
    <mergeCell ref="D47:D48"/>
    <mergeCell ref="E47:E48"/>
    <mergeCell ref="F47:F48"/>
    <mergeCell ref="H47:H48"/>
    <mergeCell ref="L23:L24"/>
    <mergeCell ref="C4:C5"/>
    <mergeCell ref="D4:D5"/>
    <mergeCell ref="E4:E5"/>
    <mergeCell ref="F4:F5"/>
    <mergeCell ref="G4:G5"/>
    <mergeCell ref="H4:H5"/>
    <mergeCell ref="G23:G24"/>
    <mergeCell ref="H23:H24"/>
    <mergeCell ref="I23:I24"/>
    <mergeCell ref="J23:J24"/>
    <mergeCell ref="K23:K24"/>
    <mergeCell ref="M37:M38"/>
    <mergeCell ref="C3:H3"/>
    <mergeCell ref="C36:M36"/>
    <mergeCell ref="C37:C38"/>
    <mergeCell ref="D37:D38"/>
    <mergeCell ref="E37:E38"/>
    <mergeCell ref="F37:F38"/>
    <mergeCell ref="H37:H38"/>
    <mergeCell ref="I37:I38"/>
    <mergeCell ref="J37:J38"/>
    <mergeCell ref="K37:K38"/>
    <mergeCell ref="L37:L38"/>
    <mergeCell ref="C22:L22"/>
    <mergeCell ref="C23:C24"/>
    <mergeCell ref="D23:D24"/>
    <mergeCell ref="E23:E2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One-way</vt:lpstr>
      <vt:lpstr>Two-way</vt:lpstr>
      <vt:lpstr>Two-way missing+LoseTieWin</vt:lpstr>
      <vt:lpstr>Two-way missing neg var</vt:lpstr>
      <vt:lpstr>Sets of reps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2016-06-21T03:01:57Z</dcterms:created>
  <dcterms:modified xsi:type="dcterms:W3CDTF">2016-10-27T23:19:54Z</dcterms:modified>
</cp:coreProperties>
</file>